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mc:AlternateContent xmlns:mc="http://schemas.openxmlformats.org/markup-compatibility/2006">
    <mc:Choice Requires="x15">
      <x15ac:absPath xmlns:x15ac="http://schemas.microsoft.com/office/spreadsheetml/2010/11/ac" url="C:\Users\krist\OneDrive\Desktop\AIA\Dropbox\1 aialbsb WORKING FILES\1AIA\1a PROGRAMS\2023 Programs\2023 Design Awards\"/>
    </mc:Choice>
  </mc:AlternateContent>
  <xr:revisionPtr revIDLastSave="0" documentId="8_{CC26131B-8A2B-4A76-B415-6D81C72D5D54}" xr6:coauthVersionLast="47" xr6:coauthVersionMax="47" xr10:uidLastSave="{00000000-0000-0000-0000-000000000000}"/>
  <bookViews>
    <workbookView xWindow="-120" yWindow="-120" windowWidth="29040" windowHeight="15720" activeTab="1" xr2:uid="{00000000-000D-0000-FFFF-FFFF00000000}"/>
  </bookViews>
  <sheets>
    <sheet name="Common Application" sheetId="3" r:id="rId1"/>
    <sheet name="Output" sheetId="9" r:id="rId2"/>
    <sheet name="Dropdowns" sheetId="8" state="hidden" r:id="rId3"/>
    <sheet name="Future phase" sheetId="7" state="hidden" r:id="rId4"/>
  </sheets>
  <definedNames>
    <definedName name="_xlnm.Print_Area" localSheetId="0">'Common Application'!$A$9:$F$258</definedName>
    <definedName name="_xlnm.Print_Area" localSheetId="3">'Future phase'!$B$1:$F$34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74" i="3" l="1"/>
  <c r="E275" i="3"/>
  <c r="E274" i="3"/>
  <c r="K118" i="3" l="1"/>
  <c r="K121" i="3"/>
  <c r="K119" i="3"/>
  <c r="K116" i="3"/>
  <c r="D59" i="3"/>
  <c r="K225" i="3"/>
  <c r="K226" i="3"/>
  <c r="K224" i="3"/>
  <c r="K215" i="3"/>
  <c r="K214" i="3"/>
  <c r="K210" i="3"/>
  <c r="I14" i="8"/>
  <c r="I15" i="8"/>
  <c r="I16" i="8"/>
  <c r="K213" i="3"/>
  <c r="K212" i="3"/>
  <c r="K211" i="3"/>
  <c r="K202" i="3"/>
  <c r="K201" i="3"/>
  <c r="K199" i="3"/>
  <c r="K197" i="3"/>
  <c r="K195" i="3"/>
  <c r="K194" i="3"/>
  <c r="K186" i="3"/>
  <c r="K185" i="3"/>
  <c r="K184" i="3"/>
  <c r="K183" i="3"/>
  <c r="K182" i="3"/>
  <c r="K150" i="3" l="1"/>
  <c r="K149" i="3"/>
  <c r="K140" i="3" s="1"/>
  <c r="K132" i="3"/>
  <c r="K131" i="3"/>
  <c r="K133" i="3"/>
  <c r="K134" i="3"/>
  <c r="K135" i="3"/>
  <c r="K130" i="3"/>
  <c r="K103" i="3"/>
  <c r="K102" i="3"/>
  <c r="K101" i="3"/>
  <c r="K95" i="3"/>
  <c r="I3" i="8"/>
  <c r="I4" i="8"/>
  <c r="I5" i="8"/>
  <c r="I6" i="8"/>
  <c r="I7" i="8"/>
  <c r="I8" i="8"/>
  <c r="I9" i="8"/>
  <c r="I2" i="8"/>
  <c r="K112" i="3" l="1"/>
  <c r="L7" i="3" s="1"/>
  <c r="L9" i="3"/>
  <c r="K89" i="3" l="1"/>
  <c r="K85" i="3" s="1"/>
  <c r="C32" i="9" l="1"/>
  <c r="C31" i="9"/>
  <c r="D67" i="3" l="1"/>
  <c r="D143" i="3"/>
  <c r="C41" i="9" l="1"/>
  <c r="C38" i="9"/>
  <c r="C35" i="9"/>
  <c r="C29" i="9"/>
  <c r="D144" i="3"/>
  <c r="D54" i="3"/>
  <c r="B47" i="8"/>
  <c r="D64" i="3"/>
  <c r="C2" i="9" a="1"/>
  <c r="C2" i="9" s="1"/>
  <c r="C58" i="9"/>
  <c r="C34" i="9"/>
  <c r="K221" i="3" l="1"/>
  <c r="L14" i="3" s="1"/>
  <c r="K191" i="3"/>
  <c r="L12" i="3" s="1"/>
  <c r="K179" i="3"/>
  <c r="L11" i="3" s="1"/>
  <c r="K207" i="3"/>
  <c r="L13" i="3" s="1"/>
  <c r="K127" i="3"/>
  <c r="L8" i="3" s="1"/>
  <c r="L6" i="3"/>
  <c r="C62" i="9" a="1"/>
  <c r="C62" i="9" s="1"/>
  <c r="C61" i="9" a="1"/>
  <c r="C61" i="9" s="1"/>
  <c r="C59" i="9" a="1"/>
  <c r="C59" i="9" s="1"/>
  <c r="C56" i="9" a="1"/>
  <c r="C56" i="9" s="1"/>
  <c r="C55" i="9" a="1"/>
  <c r="C55" i="9" s="1"/>
  <c r="C53" i="9" a="1"/>
  <c r="C53" i="9" s="1"/>
  <c r="C52" i="9" a="1"/>
  <c r="C52" i="9" s="1"/>
  <c r="C50" i="9" a="1"/>
  <c r="C50" i="9" s="1"/>
  <c r="C49" i="9" a="1"/>
  <c r="C49" i="9" s="1"/>
  <c r="C47" i="9" a="1"/>
  <c r="C47" i="9" s="1"/>
  <c r="C46" i="9" a="1"/>
  <c r="C46" i="9" s="1"/>
  <c r="C44" i="9" a="1"/>
  <c r="C44" i="9" s="1"/>
  <c r="C43" i="9" a="1"/>
  <c r="C43" i="9" s="1"/>
  <c r="C40" i="9" a="1"/>
  <c r="C40" i="9" s="1"/>
  <c r="C37" i="9" a="1"/>
  <c r="C37" i="9" s="1"/>
  <c r="C28" i="9"/>
  <c r="M76" i="8" l="1"/>
  <c r="C76" i="8"/>
  <c r="B76" i="8"/>
  <c r="A76" i="8"/>
  <c r="M75" i="8"/>
  <c r="C75" i="8"/>
  <c r="B75" i="8"/>
  <c r="A75" i="8"/>
  <c r="M74" i="8"/>
  <c r="C74" i="8"/>
  <c r="B74" i="8"/>
  <c r="A74" i="8"/>
  <c r="M73" i="8"/>
  <c r="C73" i="8"/>
  <c r="B73" i="8"/>
  <c r="A73" i="8"/>
  <c r="M72" i="8"/>
  <c r="C72" i="8"/>
  <c r="B72" i="8"/>
  <c r="A72" i="8"/>
  <c r="M71" i="8"/>
  <c r="C71" i="8"/>
  <c r="B71" i="8"/>
  <c r="A71" i="8"/>
  <c r="M70" i="8"/>
  <c r="C70" i="8"/>
  <c r="B70" i="8"/>
  <c r="A70" i="8"/>
  <c r="M69" i="8"/>
  <c r="C69" i="8"/>
  <c r="B69" i="8"/>
  <c r="A69" i="8"/>
  <c r="C68" i="8"/>
  <c r="B68" i="8"/>
  <c r="A68" i="8"/>
  <c r="M67" i="8"/>
  <c r="C67" i="8"/>
  <c r="B67" i="8"/>
  <c r="A67" i="8"/>
  <c r="M66" i="8"/>
  <c r="C66" i="8"/>
  <c r="B66" i="8"/>
  <c r="A66" i="8"/>
  <c r="M65" i="8"/>
  <c r="C65" i="8"/>
  <c r="B65" i="8"/>
  <c r="A65" i="8"/>
  <c r="M64" i="8"/>
  <c r="C64" i="8"/>
  <c r="B64" i="8"/>
  <c r="A64" i="8"/>
  <c r="M63" i="8"/>
  <c r="C63" i="8"/>
  <c r="B63" i="8"/>
  <c r="A63" i="8"/>
  <c r="M62" i="8"/>
  <c r="C62" i="8"/>
  <c r="B62" i="8"/>
  <c r="A62" i="8"/>
  <c r="M61" i="8"/>
  <c r="C61" i="8"/>
  <c r="B61" i="8"/>
  <c r="A61" i="8"/>
  <c r="M60" i="8"/>
  <c r="C60" i="8"/>
  <c r="B60" i="8"/>
  <c r="A60" i="8"/>
  <c r="M59" i="8"/>
  <c r="C59" i="8"/>
  <c r="B59" i="8"/>
  <c r="A59" i="8"/>
  <c r="M58" i="8"/>
  <c r="C58" i="8"/>
  <c r="B58" i="8"/>
  <c r="A58" i="8"/>
  <c r="M57" i="8"/>
  <c r="C57" i="8"/>
  <c r="B57" i="8"/>
  <c r="A57" i="8"/>
  <c r="M56" i="8"/>
  <c r="C56" i="8"/>
  <c r="B56" i="8"/>
  <c r="A56" i="8"/>
  <c r="M55" i="8"/>
  <c r="C55" i="8"/>
  <c r="B55" i="8"/>
  <c r="A55" i="8"/>
  <c r="M54" i="8"/>
  <c r="C54" i="8"/>
  <c r="B54" i="8"/>
  <c r="A54" i="8"/>
  <c r="M53" i="8"/>
  <c r="C53" i="8"/>
  <c r="B53" i="8"/>
  <c r="A53" i="8"/>
  <c r="M52" i="8"/>
  <c r="C52" i="8"/>
  <c r="B52" i="8"/>
  <c r="A52" i="8"/>
  <c r="M51" i="8"/>
  <c r="C51" i="8"/>
  <c r="B51" i="8"/>
  <c r="A51" i="8"/>
  <c r="M50" i="8"/>
  <c r="C50" i="8"/>
  <c r="B50" i="8"/>
  <c r="A50" i="8"/>
  <c r="M49" i="8"/>
  <c r="C49" i="8"/>
  <c r="B49" i="8"/>
  <c r="A49" i="8"/>
  <c r="M48" i="8"/>
  <c r="C48" i="8"/>
  <c r="B48" i="8"/>
  <c r="A48" i="8"/>
  <c r="M47" i="8"/>
  <c r="C47" i="8"/>
  <c r="A47" i="8"/>
  <c r="M46" i="8"/>
  <c r="C46" i="8"/>
  <c r="B46" i="8"/>
  <c r="A46" i="8"/>
  <c r="M45" i="8"/>
  <c r="C45" i="8"/>
  <c r="B45" i="8"/>
  <c r="A45" i="8"/>
  <c r="M44" i="8"/>
  <c r="C44" i="8"/>
  <c r="B44" i="8"/>
  <c r="A44" i="8"/>
  <c r="M43" i="8"/>
  <c r="C43" i="8"/>
  <c r="B43" i="8"/>
  <c r="A43" i="8"/>
  <c r="M42" i="8"/>
  <c r="C42" i="8"/>
  <c r="B42" i="8"/>
  <c r="A42" i="8"/>
  <c r="M40" i="8"/>
  <c r="C40" i="8"/>
  <c r="B40" i="8"/>
  <c r="A40" i="8"/>
  <c r="M39" i="8"/>
  <c r="C39" i="8"/>
  <c r="B39" i="8"/>
  <c r="A39" i="8"/>
  <c r="M41" i="8"/>
  <c r="C41" i="8"/>
  <c r="B41" i="8"/>
  <c r="A41" i="8"/>
  <c r="M38" i="8"/>
  <c r="C38" i="8"/>
  <c r="B38" i="8"/>
  <c r="A38" i="8"/>
  <c r="M37" i="8"/>
  <c r="C37" i="8"/>
  <c r="B37" i="8"/>
  <c r="A37" i="8"/>
  <c r="L33" i="8"/>
  <c r="D70" i="8" l="1"/>
  <c r="V70" i="8" s="1"/>
  <c r="D73" i="8"/>
  <c r="R73" i="8" s="1"/>
  <c r="D76" i="8"/>
  <c r="V76" i="8" s="1"/>
  <c r="D69" i="8"/>
  <c r="V69" i="8" s="1"/>
  <c r="D75" i="8"/>
  <c r="V75" i="8" s="1"/>
  <c r="D39" i="8"/>
  <c r="V39" i="8" s="1"/>
  <c r="D43" i="8"/>
  <c r="R43" i="8" s="1"/>
  <c r="D58" i="8"/>
  <c r="T58" i="8" s="1"/>
  <c r="D64" i="8"/>
  <c r="V64" i="8" s="1"/>
  <c r="D67" i="8"/>
  <c r="U67" i="8" s="1"/>
  <c r="D52" i="8"/>
  <c r="V52" i="8" s="1"/>
  <c r="D68" i="8"/>
  <c r="V68" i="8" s="1"/>
  <c r="D71" i="8"/>
  <c r="U71" i="8" s="1"/>
  <c r="D74" i="8"/>
  <c r="V74" i="8" s="1"/>
  <c r="D42" i="8"/>
  <c r="R42" i="8" s="1"/>
  <c r="D63" i="8"/>
  <c r="R63" i="8" s="1"/>
  <c r="D46" i="8"/>
  <c r="S46" i="8" s="1"/>
  <c r="D47" i="8"/>
  <c r="R47" i="8" s="1"/>
  <c r="D50" i="8"/>
  <c r="V50" i="8" s="1"/>
  <c r="D38" i="8"/>
  <c r="V38" i="8" s="1"/>
  <c r="D51" i="8"/>
  <c r="R51" i="8" s="1"/>
  <c r="D54" i="8"/>
  <c r="R54" i="8" s="1"/>
  <c r="D65" i="8"/>
  <c r="V65" i="8" s="1"/>
  <c r="D49" i="8"/>
  <c r="R49" i="8" s="1"/>
  <c r="D57" i="8"/>
  <c r="R57" i="8" s="1"/>
  <c r="D60" i="8"/>
  <c r="S60" i="8" s="1"/>
  <c r="D40" i="8"/>
  <c r="V40" i="8" s="1"/>
  <c r="D44" i="8"/>
  <c r="V44" i="8" s="1"/>
  <c r="D66" i="8"/>
  <c r="S66" i="8" s="1"/>
  <c r="D72" i="8"/>
  <c r="V72" i="8" s="1"/>
  <c r="D55" i="8"/>
  <c r="U55" i="8" s="1"/>
  <c r="D41" i="8"/>
  <c r="S41" i="8" s="1"/>
  <c r="D61" i="8"/>
  <c r="U61" i="8" s="1"/>
  <c r="D37" i="8"/>
  <c r="S37" i="8" s="1"/>
  <c r="D53" i="8"/>
  <c r="R53" i="8" s="1"/>
  <c r="D56" i="8"/>
  <c r="V56" i="8" s="1"/>
  <c r="D45" i="8"/>
  <c r="R45" i="8" s="1"/>
  <c r="D48" i="8"/>
  <c r="R48" i="8" s="1"/>
  <c r="D59" i="8"/>
  <c r="R59" i="8" s="1"/>
  <c r="D62" i="8"/>
  <c r="R62" i="8" s="1"/>
  <c r="R76" i="8" l="1"/>
  <c r="S39" i="8"/>
  <c r="T75" i="8"/>
  <c r="U75" i="8"/>
  <c r="S75" i="8"/>
  <c r="S76" i="8"/>
  <c r="T76" i="8"/>
  <c r="U76" i="8"/>
  <c r="S73" i="8"/>
  <c r="T73" i="8"/>
  <c r="U73" i="8"/>
  <c r="V73" i="8"/>
  <c r="R39" i="8"/>
  <c r="R70" i="8"/>
  <c r="S70" i="8"/>
  <c r="U37" i="8"/>
  <c r="U70" i="8"/>
  <c r="V49" i="8"/>
  <c r="T70" i="8"/>
  <c r="S58" i="8"/>
  <c r="T39" i="8"/>
  <c r="R58" i="8"/>
  <c r="V58" i="8"/>
  <c r="V43" i="8"/>
  <c r="S43" i="8"/>
  <c r="T43" i="8"/>
  <c r="R50" i="8"/>
  <c r="U43" i="8"/>
  <c r="U58" i="8"/>
  <c r="V47" i="8"/>
  <c r="S47" i="8"/>
  <c r="R75" i="8"/>
  <c r="T46" i="8"/>
  <c r="U40" i="8"/>
  <c r="S50" i="8"/>
  <c r="V53" i="8"/>
  <c r="T50" i="8"/>
  <c r="U39" i="8"/>
  <c r="S53" i="8"/>
  <c r="U50" i="8"/>
  <c r="V67" i="8"/>
  <c r="R44" i="8"/>
  <c r="R67" i="8"/>
  <c r="R69" i="8"/>
  <c r="T49" i="8"/>
  <c r="T69" i="8"/>
  <c r="S49" i="8"/>
  <c r="S69" i="8"/>
  <c r="U49" i="8"/>
  <c r="U69" i="8"/>
  <c r="S64" i="8"/>
  <c r="T52" i="8"/>
  <c r="R38" i="8"/>
  <c r="T47" i="8"/>
  <c r="U47" i="8"/>
  <c r="S44" i="8"/>
  <c r="U64" i="8"/>
  <c r="T44" i="8"/>
  <c r="U44" i="8"/>
  <c r="T64" i="8"/>
  <c r="R61" i="8"/>
  <c r="S61" i="8"/>
  <c r="V61" i="8"/>
  <c r="S71" i="8"/>
  <c r="U52" i="8"/>
  <c r="R68" i="8"/>
  <c r="T71" i="8"/>
  <c r="S68" i="8"/>
  <c r="U59" i="8"/>
  <c r="U66" i="8"/>
  <c r="T68" i="8"/>
  <c r="T66" i="8"/>
  <c r="U68" i="8"/>
  <c r="V71" i="8"/>
  <c r="S42" i="8"/>
  <c r="T42" i="8"/>
  <c r="S59" i="8"/>
  <c r="R74" i="8"/>
  <c r="R71" i="8"/>
  <c r="S74" i="8"/>
  <c r="R56" i="8"/>
  <c r="R40" i="8"/>
  <c r="S67" i="8"/>
  <c r="S52" i="8"/>
  <c r="V59" i="8"/>
  <c r="T74" i="8"/>
  <c r="T67" i="8"/>
  <c r="U74" i="8"/>
  <c r="V51" i="8"/>
  <c r="V42" i="8"/>
  <c r="U42" i="8"/>
  <c r="T59" i="8"/>
  <c r="R55" i="8"/>
  <c r="S63" i="8"/>
  <c r="T63" i="8"/>
  <c r="U63" i="8"/>
  <c r="V63" i="8"/>
  <c r="T48" i="8"/>
  <c r="S65" i="8"/>
  <c r="S72" i="8"/>
  <c r="U46" i="8"/>
  <c r="T72" i="8"/>
  <c r="V46" i="8"/>
  <c r="U54" i="8"/>
  <c r="V41" i="8"/>
  <c r="S40" i="8"/>
  <c r="R64" i="8"/>
  <c r="U48" i="8"/>
  <c r="V48" i="8"/>
  <c r="R37" i="8"/>
  <c r="T40" i="8"/>
  <c r="T53" i="8"/>
  <c r="S51" i="8"/>
  <c r="T37" i="8"/>
  <c r="U53" i="8"/>
  <c r="U51" i="8"/>
  <c r="R52" i="8"/>
  <c r="S57" i="8"/>
  <c r="T60" i="8"/>
  <c r="T61" i="8"/>
  <c r="S62" i="8"/>
  <c r="S48" i="8"/>
  <c r="T57" i="8"/>
  <c r="R60" i="8"/>
  <c r="V60" i="8"/>
  <c r="T62" i="8"/>
  <c r="S45" i="8"/>
  <c r="U57" i="8"/>
  <c r="U60" i="8"/>
  <c r="T41" i="8"/>
  <c r="U62" i="8"/>
  <c r="T45" i="8"/>
  <c r="V57" i="8"/>
  <c r="R46" i="8"/>
  <c r="U41" i="8"/>
  <c r="V62" i="8"/>
  <c r="R41" i="8"/>
  <c r="T54" i="8"/>
  <c r="T51" i="8"/>
  <c r="V54" i="8"/>
  <c r="U45" i="8"/>
  <c r="V55" i="8"/>
  <c r="S55" i="8"/>
  <c r="S54" i="8"/>
  <c r="V45" i="8"/>
  <c r="S56" i="8"/>
  <c r="V66" i="8"/>
  <c r="R72" i="8"/>
  <c r="T55" i="8"/>
  <c r="R65" i="8"/>
  <c r="T56" i="8"/>
  <c r="R66" i="8"/>
  <c r="S38" i="8"/>
  <c r="V37" i="8"/>
  <c r="T65" i="8"/>
  <c r="U56" i="8"/>
  <c r="T38" i="8"/>
  <c r="D77" i="8"/>
  <c r="U65" i="8"/>
  <c r="U38" i="8"/>
  <c r="U72" i="8"/>
  <c r="V77" i="8" l="1"/>
  <c r="R77" i="8"/>
  <c r="S77" i="8"/>
  <c r="U77" i="8"/>
  <c r="T77" i="8"/>
  <c r="D159" i="3" l="1"/>
  <c r="D169" i="3" l="1"/>
  <c r="E48" i="3"/>
  <c r="D160" i="3" l="1"/>
  <c r="D166" i="3" s="1"/>
  <c r="D167" i="3" s="1"/>
  <c r="K167" i="3" s="1"/>
  <c r="D168" i="3" l="1"/>
  <c r="K155" i="3" l="1"/>
  <c r="L10"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<sst xmlns="http://schemas.openxmlformats.org/spreadsheetml/2006/main" count="713" uniqueCount="506">
  <si>
    <t>Integration</t>
  </si>
  <si>
    <t>Ecosystems</t>
  </si>
  <si>
    <t>Water</t>
  </si>
  <si>
    <t>Economy</t>
  </si>
  <si>
    <t>Energy</t>
  </si>
  <si>
    <t>Resources</t>
  </si>
  <si>
    <t>Change</t>
  </si>
  <si>
    <t>Discovery</t>
  </si>
  <si>
    <t>COMMON APP FOR</t>
  </si>
  <si>
    <t>DESIGN EXCELLENCE</t>
  </si>
  <si>
    <t>AIA COTE Top Ten Toolkit</t>
  </si>
  <si>
    <t>Enter information into the below fields to the best of your knowledge.</t>
  </si>
  <si>
    <t>Fields that are not applicable or where information is unavailable can be left blank.</t>
  </si>
  <si>
    <t>PROJECT INFORMATION</t>
  </si>
  <si>
    <t>INPUTS</t>
  </si>
  <si>
    <t>UNITS / DEFINITION</t>
  </si>
  <si>
    <t>LINKS / SUPPORT</t>
  </si>
  <si>
    <t>Project Name</t>
  </si>
  <si>
    <t>Client</t>
  </si>
  <si>
    <t>Is client to remain confidential?</t>
  </si>
  <si>
    <t>Address</t>
  </si>
  <si>
    <t>City</t>
  </si>
  <si>
    <t>Country</t>
  </si>
  <si>
    <t>Climate Zone</t>
  </si>
  <si>
    <t>Find your US climate zone here →</t>
  </si>
  <si>
    <t xml:space="preserve">ASHRAE climate zones </t>
  </si>
  <si>
    <t>Find your California climate zone here →</t>
  </si>
  <si>
    <t>CA climate zones</t>
  </si>
  <si>
    <t>Building Type</t>
  </si>
  <si>
    <t>Building use</t>
  </si>
  <si>
    <t>Primary building use | Percent of total area</t>
  </si>
  <si>
    <t>Residential - Multifamily</t>
  </si>
  <si>
    <t>Find building type definitions here →</t>
  </si>
  <si>
    <t>EIA building type definitions</t>
  </si>
  <si>
    <t>Additional building use | Percent of total area (if any)</t>
  </si>
  <si>
    <t>Food - Restaurant</t>
  </si>
  <si>
    <t>Energy baselines are auto generated based on the Zero Tool  →</t>
  </si>
  <si>
    <t>Zero Tool</t>
  </si>
  <si>
    <t>Retail - General</t>
  </si>
  <si>
    <t>← This number should equal 100%</t>
  </si>
  <si>
    <t>Number of Stories</t>
  </si>
  <si>
    <t>GSF</t>
  </si>
  <si>
    <t>Conditioned space + non-conditioned programmed space</t>
  </si>
  <si>
    <t xml:space="preserve">Site Area </t>
  </si>
  <si>
    <t>SF</t>
  </si>
  <si>
    <t>← This is the intensity of land use (higher is better in a an urban setting)</t>
  </si>
  <si>
    <t>Permit year</t>
  </si>
  <si>
    <t>Total Construction (Building) Cost</t>
  </si>
  <si>
    <t>USD</t>
  </si>
  <si>
    <t>Do not include land acquisition, soft costs, FFE, etc.</t>
  </si>
  <si>
    <t>This auto calculated field can be overwritten</t>
  </si>
  <si>
    <t>Annual hours of operation (during normal use)</t>
  </si>
  <si>
    <t>Typical occupancy</t>
  </si>
  <si>
    <t>People</t>
  </si>
  <si>
    <t>Occupancy during normal use</t>
  </si>
  <si>
    <t>Total person hours</t>
  </si>
  <si>
    <t>Person-hours/year</t>
  </si>
  <si>
    <t>This calculated value is the building's intensity of use</t>
  </si>
  <si>
    <t xml:space="preserve">Energy reduction </t>
  </si>
  <si>
    <t>from the Zero Tool baseline (CBECS 2003)</t>
  </si>
  <si>
    <t>Is the submitting firm a signatory of the AIA 2030 Commitment?</t>
  </si>
  <si>
    <t>Learn more about the AIA 2030 Commitment here →</t>
  </si>
  <si>
    <t>AIA 2030</t>
  </si>
  <si>
    <t>Is the project recorded in the AIA 2030 Design Data Exchange (DDx)?</t>
  </si>
  <si>
    <t>Learn more about the DDX here →</t>
  </si>
  <si>
    <t>AIA 2030 DDX</t>
  </si>
  <si>
    <t>Is the project certified with a third party rating system?</t>
  </si>
  <si>
    <t>Good design elevates any project, no matter how small, with a thoughtful process that delivers both beauty and function in balance. 
It is the element that binds all the principles together with a big idea.</t>
  </si>
  <si>
    <t>Project Summary Statement</t>
  </si>
  <si>
    <t>Client Impact Statement</t>
  </si>
  <si>
    <t>Statement of Design Excellence</t>
  </si>
  <si>
    <t>Design solutions affect more than the client and current occupants. 
Good design positively impacts future occupants and the larger community.</t>
  </si>
  <si>
    <t>Community engagement level</t>
  </si>
  <si>
    <t>Community stakeholder narrative</t>
  </si>
  <si>
    <t>Were notable community engagement efforts part of the process? If so, briefly describe them. For all submittals, describe ways in which the project improves or contributes to the surrounding community or natural landscape.</t>
  </si>
  <si>
    <t>Does the project benefit people who are not directly associated with the project?</t>
  </si>
  <si>
    <t>Walk Score</t>
  </si>
  <si>
    <t>This link will assign a score (0-100) for non-vehicle transportation opportunities based on the project's address. Report a unique score for walking, biking, and public transit→</t>
  </si>
  <si>
    <t>Transit Score</t>
  </si>
  <si>
    <t>Bike Score</t>
  </si>
  <si>
    <t>Briefly describe design strategies used to limit the negative impacts of 
vehicular transportation that might not be reflected by the scores above.</t>
  </si>
  <si>
    <t>Design for Equitable Communities Narrative</t>
  </si>
  <si>
    <t>Good design mutually benefits human and nonhuman inhabitants.</t>
  </si>
  <si>
    <t>This will help the jury understand the project's context</t>
  </si>
  <si>
    <t>Answer yes if all exterior lighting is full cutoff and indoor lighting does not leak onto the site at night</t>
  </si>
  <si>
    <t>Does the landscape design provide habitat for local fauna and pollinators?</t>
  </si>
  <si>
    <t>Design for Ecosystems Narrative</t>
  </si>
  <si>
    <t>Good design conserves and improves the quality of water as a precious resource.</t>
  </si>
  <si>
    <t>Is stormwater managed on site?</t>
  </si>
  <si>
    <t>Answer yes if design strategies prevent most runoff into municipal sewers or natural waterways</t>
  </si>
  <si>
    <t>Is potable water used for irrigation?</t>
  </si>
  <si>
    <t>Projects are encouraged to develop irrigation strategies based on collected or recycled water</t>
  </si>
  <si>
    <t>Is potable water used for cooling?</t>
  </si>
  <si>
    <t>Is grey/blackwater reused on site?</t>
  </si>
  <si>
    <t>Answer yes if recycled water is reused on site, such as for toilet flushing or irrigation</t>
  </si>
  <si>
    <t>Is rainwater collected and stored on site?</t>
  </si>
  <si>
    <t xml:space="preserve">Answer yes if collected water offsets potential potable water use </t>
  </si>
  <si>
    <t>Design for Water Narrative</t>
  </si>
  <si>
    <t>Does the project incorporate approaches to water conservation that go beyond code requirements? If so, briefly describe them.</t>
  </si>
  <si>
    <t>Good design adds value for owners, occupants, community, and planet, regardless of project size and budget.</t>
  </si>
  <si>
    <t>Building efficiency / right sizing</t>
  </si>
  <si>
    <t>Based in the inputs above</t>
  </si>
  <si>
    <t>Describe strategies taken to "right size" the building</t>
  </si>
  <si>
    <t>Does the project address issues of affordability?</t>
  </si>
  <si>
    <t>If yes, elaborate in the narrative below</t>
  </si>
  <si>
    <t>Does the project reduce built area by designing spaces for multiple purposes?</t>
  </si>
  <si>
    <t>Design for Economy Narrative</t>
  </si>
  <si>
    <t>IECC 2006</t>
  </si>
  <si>
    <t>Benchmark EUI</t>
  </si>
  <si>
    <t>← This is baseline is auto generated based on building type</t>
  </si>
  <si>
    <t>← This is baseline is auto generated based on the local energy code</t>
  </si>
  <si>
    <t>EUI from Title 24</t>
  </si>
  <si>
    <t>Measured energy is always preferred</t>
  </si>
  <si>
    <t>EUI Gross (Energy consumed on site from all sources)</t>
  </si>
  <si>
    <t>Add up the total annual energy and divide it by gross square feet</t>
  </si>
  <si>
    <t xml:space="preserve">Note: Interior only, landscape, and master planning projects do not need to list an EUI. If EUI is not applicable to you project, list energy conservation strategies here. </t>
  </si>
  <si>
    <t xml:space="preserve">EUI offset from onsite renewables </t>
  </si>
  <si>
    <t>If no onsite renewables, enter 0</t>
  </si>
  <si>
    <t>Does the project meet the 2030 Challenge?</t>
  </si>
  <si>
    <t>Percentage of project's total energy use met by renewables</t>
  </si>
  <si>
    <t>If the project was modeled, what type of energy model was performed?</t>
  </si>
  <si>
    <t>A design energy model is best. Compliance models have limited ability to influence design</t>
  </si>
  <si>
    <t>Was the energy model used to inform decisions during design?</t>
  </si>
  <si>
    <t>Modeling energy is a good start, but the real benefit is when its used a tool to improve design</t>
  </si>
  <si>
    <t>Did the project follow prescriptive performance to meet the energy code?</t>
  </si>
  <si>
    <t xml:space="preserve">Best practice is to achieve the prescriptive code criteria at a minimum </t>
  </si>
  <si>
    <t>Design for Energy Narrative</t>
  </si>
  <si>
    <t>Good design supports health and well-being for all people, considering physical, mental, and emotional effects on building occupants and the surrounding community.</t>
  </si>
  <si>
    <t>Do regularly occupied spaces have operable windows?</t>
  </si>
  <si>
    <t>Generally, can an occupant easily access fresh air?</t>
  </si>
  <si>
    <t>Were glazing strategies studied to optimize daylight against excess heat gain?</t>
  </si>
  <si>
    <t xml:space="preserve">This would most likely take the form of building simulation modeling </t>
  </si>
  <si>
    <t>Is indoor air filtered with MERV 13 or better?</t>
  </si>
  <si>
    <t xml:space="preserve">Was ventilation, either natural or mechanical, optimized for occupant health? </t>
  </si>
  <si>
    <t>Was a "Chemicals of Concerns" list used to inform material selection?</t>
  </si>
  <si>
    <t>Were specific toxic chemical intentionally avoided, resulting in material substitutions?</t>
  </si>
  <si>
    <t>Good design depends on informed material selection, balancing priorities to achieve durable, safe, and healthy projects with an equitable, sustainable supply chain to minimize possible negative impacts to the planet.</t>
  </si>
  <si>
    <t xml:space="preserve">Was a whole building environmental Life Cycle Analysis (LCA) conducted? </t>
  </si>
  <si>
    <t xml:space="preserve">This is the future of climate focused design </t>
  </si>
  <si>
    <t>Was local and/or recycled content a major criterion for material selection?</t>
  </si>
  <si>
    <t xml:space="preserve">Answer yes if an analysis of available local or recycled materials influenced design decisions </t>
  </si>
  <si>
    <t>Was wood used on this project FSC certified?</t>
  </si>
  <si>
    <t xml:space="preserve">Answer yes if 95%+ wood is certified </t>
  </si>
  <si>
    <t>Embodied Carbon: What you can do right now→</t>
  </si>
  <si>
    <t>High impact</t>
  </si>
  <si>
    <t>Embodied Carbon Visualization→</t>
  </si>
  <si>
    <t>Visualization</t>
  </si>
  <si>
    <t>Design for Resources Narrative</t>
  </si>
  <si>
    <t>Adaptability, resilience, and reuse are essential to good design, which seeks to enhance usability, functionality, and value over time.</t>
  </si>
  <si>
    <t>What is the designed lifespan of the building?</t>
  </si>
  <si>
    <t>Answer yes if the structural members are bolted, rather than nailed or welded</t>
  </si>
  <si>
    <t>AIA Guide</t>
  </si>
  <si>
    <t xml:space="preserve">Was future flexibility design into the program? </t>
  </si>
  <si>
    <t xml:space="preserve">Answer yes if the building can be easily used for a different purpose in the future </t>
  </si>
  <si>
    <t xml:space="preserve">Can the building remain useful for the short term without utility power? </t>
  </si>
  <si>
    <t>Answer yes if design features anticipate future climates or social conditions</t>
  </si>
  <si>
    <t>Identity a local risk that the project has been designed to mitigate</t>
  </si>
  <si>
    <t xml:space="preserve">ex: wildfire smoke, flooding, extreme temperatures, etc. </t>
  </si>
  <si>
    <t>Design for Change Narrative</t>
  </si>
  <si>
    <t>This is an important strategy for achieving any of the above performance criteria</t>
  </si>
  <si>
    <t>This is an important strategy for understanding and providing for occupants needs</t>
  </si>
  <si>
    <t xml:space="preserve">Discovery should lead to improvements </t>
  </si>
  <si>
    <t>Design for Discovery Narrative</t>
  </si>
  <si>
    <t>Code</t>
  </si>
  <si>
    <t>2030 year</t>
  </si>
  <si>
    <t>IECC 2009</t>
  </si>
  <si>
    <t>IECC 2012</t>
  </si>
  <si>
    <t>IECC 2015</t>
  </si>
  <si>
    <t>IECC 2018</t>
  </si>
  <si>
    <t>ASHRAE 90.1-2004</t>
  </si>
  <si>
    <t>ASHRAE 90.1-2007</t>
  </si>
  <si>
    <t>ASHRAE 90.1-2010</t>
  </si>
  <si>
    <t>Seattle Energy Code 2006 or Prev.</t>
  </si>
  <si>
    <t>Seattle Energy Code 2009</t>
  </si>
  <si>
    <t>Seattle Energy Code 2012</t>
  </si>
  <si>
    <t>Seattle Energy Code 2015</t>
  </si>
  <si>
    <t>California Title-24 2005 for high rise residential</t>
  </si>
  <si>
    <t>California Title-24 2005 for single family</t>
  </si>
  <si>
    <t>California Title-24 2008</t>
  </si>
  <si>
    <t>California Title-24 2013</t>
  </si>
  <si>
    <t>California Title-24 2016</t>
  </si>
  <si>
    <t>California Title-24 2019</t>
  </si>
  <si>
    <t>Oregon Energy Code</t>
  </si>
  <si>
    <t>Washington State Energy Code 2006 or prev.</t>
  </si>
  <si>
    <t>Washington State Energy Code 2009</t>
  </si>
  <si>
    <t>Washington State Energy Code 2012</t>
  </si>
  <si>
    <t>Washington State Energy Code 2015</t>
  </si>
  <si>
    <t>International/Other</t>
  </si>
  <si>
    <t>None</t>
  </si>
  <si>
    <t>Project:</t>
  </si>
  <si>
    <t>Energy Benchmarking</t>
  </si>
  <si>
    <t>Carbon Benchmarking</t>
  </si>
  <si>
    <t>Embodied Carbon Benchmarking</t>
  </si>
  <si>
    <t>Water Benchmarking</t>
  </si>
  <si>
    <t>Building type aggregates</t>
  </si>
  <si>
    <r>
      <rPr>
        <b/>
        <sz val="10"/>
        <rFont val="Calibri"/>
        <family val="2"/>
      </rPr>
      <t>Fuel Breakdown Table: lbs. CO2/kBtu for each fuel source</t>
    </r>
    <r>
      <rPr>
        <sz val="10"/>
        <color rgb="FF000000"/>
        <rFont val="Calibri"/>
        <family val="2"/>
      </rPr>
      <t xml:space="preserve">
*Assume natural gas</t>
    </r>
  </si>
  <si>
    <t>Primary Use</t>
  </si>
  <si>
    <t>Secondary Use</t>
  </si>
  <si>
    <t>Tertiary Use</t>
  </si>
  <si>
    <t>All Uses</t>
  </si>
  <si>
    <t>EUI</t>
  </si>
  <si>
    <t>LPD</t>
  </si>
  <si>
    <t>Building Category (Carbon)</t>
  </si>
  <si>
    <t>Electricity</t>
  </si>
  <si>
    <t>Natural gas</t>
  </si>
  <si>
    <t>Fuel oil</t>
  </si>
  <si>
    <t>District heat*</t>
  </si>
  <si>
    <t>Benchmark Carbon
Lbs./sf/yr</t>
  </si>
  <si>
    <t>Building Category (emboded carbon)</t>
  </si>
  <si>
    <r>
      <t>Lbs. CO</t>
    </r>
    <r>
      <rPr>
        <b/>
        <vertAlign val="subscript"/>
        <sz val="10"/>
        <color rgb="FF000000"/>
        <rFont val="Calibri"/>
        <family val="2"/>
      </rPr>
      <t>2</t>
    </r>
    <r>
      <rPr>
        <b/>
        <sz val="10"/>
        <color rgb="FF000000"/>
        <rFont val="Calibri"/>
        <family val="2"/>
      </rPr>
      <t>/sf</t>
    </r>
  </si>
  <si>
    <t>Building Category (Water)</t>
  </si>
  <si>
    <t>Water Use Intensity (Gal/sf/yr)</t>
  </si>
  <si>
    <t>Carbon Breakdown</t>
  </si>
  <si>
    <t>EUI Breakdown</t>
  </si>
  <si>
    <t>Water Breakdown</t>
  </si>
  <si>
    <t>Embodied carbon</t>
  </si>
  <si>
    <t>LPD Breakdown</t>
  </si>
  <si>
    <t>Bank</t>
  </si>
  <si>
    <t>Office</t>
  </si>
  <si>
    <t>Commercial</t>
  </si>
  <si>
    <t>Bar / night club</t>
  </si>
  <si>
    <t>Public assembly</t>
  </si>
  <si>
    <t>Public Assembly</t>
  </si>
  <si>
    <t>Education - College / University</t>
  </si>
  <si>
    <t>Education</t>
  </si>
  <si>
    <t>Educational</t>
  </si>
  <si>
    <t>Convention Center</t>
  </si>
  <si>
    <t>Courthouse</t>
  </si>
  <si>
    <t>Education - K-12 School</t>
  </si>
  <si>
    <t>Education - Other</t>
  </si>
  <si>
    <t>Education - Preschool</t>
  </si>
  <si>
    <t>Food - Fast Food</t>
  </si>
  <si>
    <t>Food service</t>
  </si>
  <si>
    <t>Restaurant**</t>
  </si>
  <si>
    <t>Food - Grocery Store</t>
  </si>
  <si>
    <t>Food sales</t>
  </si>
  <si>
    <t>Grocery Store</t>
  </si>
  <si>
    <t>Food - Sales</t>
  </si>
  <si>
    <t>Grocery Store*</t>
  </si>
  <si>
    <t>Food - Service</t>
  </si>
  <si>
    <t>Laboratory</t>
  </si>
  <si>
    <t>Inpatient</t>
  </si>
  <si>
    <t>Library</t>
  </si>
  <si>
    <t>public assembly</t>
  </si>
  <si>
    <t>Cultural/Institutional</t>
  </si>
  <si>
    <t>Lodging - Hotel</t>
  </si>
  <si>
    <t>Lodging</t>
  </si>
  <si>
    <t>Lodging - Residence Hall</t>
  </si>
  <si>
    <t>Medical - Hospital</t>
  </si>
  <si>
    <t>Healthcare</t>
  </si>
  <si>
    <t>Medical - Office</t>
  </si>
  <si>
    <t>Health care</t>
  </si>
  <si>
    <t>Outpatient</t>
  </si>
  <si>
    <t>Medical - Outpatient surgery</t>
  </si>
  <si>
    <t>Meeting Hall</t>
  </si>
  <si>
    <t>Civic Building</t>
  </si>
  <si>
    <t>Movie Theater</t>
  </si>
  <si>
    <t>Museum</t>
  </si>
  <si>
    <t>Performing arts</t>
  </si>
  <si>
    <t>Public Safety - Police, fire, etc.</t>
  </si>
  <si>
    <t>Public safety</t>
  </si>
  <si>
    <t>Public order and safety</t>
  </si>
  <si>
    <t>Recreation (Visitor Center)</t>
  </si>
  <si>
    <t>Religious Worship</t>
  </si>
  <si>
    <t>Religious worship</t>
  </si>
  <si>
    <t>Religious Worship*</t>
  </si>
  <si>
    <t>Residential - Assisted Living</t>
  </si>
  <si>
    <t>Multifamily</t>
  </si>
  <si>
    <t>Senior Care*</t>
  </si>
  <si>
    <t>Multifamily mid-rise</t>
  </si>
  <si>
    <t>Multifamily Housing</t>
  </si>
  <si>
    <t>Residential - Single family</t>
  </si>
  <si>
    <t>Single Family</t>
  </si>
  <si>
    <t>Single family detached</t>
  </si>
  <si>
    <t>Retail - Box Store</t>
  </si>
  <si>
    <t>Retail (other than mall)</t>
  </si>
  <si>
    <t>Retail*</t>
  </si>
  <si>
    <t>Retail - Convenience Store</t>
  </si>
  <si>
    <t>Retail - Mall</t>
  </si>
  <si>
    <t>Enclosed and strip malls</t>
  </si>
  <si>
    <t>Self Storage</t>
  </si>
  <si>
    <t>Warehouse and storage</t>
  </si>
  <si>
    <t>Services - General</t>
  </si>
  <si>
    <t>Service</t>
  </si>
  <si>
    <t>Mercantile</t>
  </si>
  <si>
    <t>Warehouse</t>
  </si>
  <si>
    <t>Warehouse - Refrigerated</t>
  </si>
  <si>
    <t>SUM</t>
  </si>
  <si>
    <t>The metrics below are not intended to be asked at this time, but some may be added in the future</t>
  </si>
  <si>
    <t>ADDITIONAL PERFORMANCE METRICS</t>
  </si>
  <si>
    <t xml:space="preserve">Percent of indoor potable water reduction </t>
  </si>
  <si>
    <t>%</t>
  </si>
  <si>
    <t>https://www.usgbc.org/RESOURCES/INDOOR-WATER-USE-CALCULATOR</t>
  </si>
  <si>
    <t>Percent of stormwater managed on site</t>
  </si>
  <si>
    <t>Percentage of occupied areas daylit</t>
  </si>
  <si>
    <t>Not sure we have a way to ask about daylighting that is simple</t>
  </si>
  <si>
    <t>Number of Bike racks</t>
  </si>
  <si>
    <t xml:space="preserve">Number of showers </t>
  </si>
  <si>
    <t>Parking Spaces provided</t>
  </si>
  <si>
    <t>Parking Spaces required by code</t>
  </si>
  <si>
    <t>Y/N</t>
  </si>
  <si>
    <t>Is potable water used for irrigation</t>
  </si>
  <si>
    <t>Rainwater reclaimation?</t>
  </si>
  <si>
    <t>Stormwater Quality</t>
  </si>
  <si>
    <t>drop-down</t>
  </si>
  <si>
    <t>Predicted Gross EUI</t>
  </si>
  <si>
    <t>kBTU/SF/Year</t>
  </si>
  <si>
    <t>Actual Gross EUI</t>
  </si>
  <si>
    <t>Percent from Renewable Energy</t>
  </si>
  <si>
    <t>Lighting Power Density</t>
  </si>
  <si>
    <t>Watts/SF</t>
  </si>
  <si>
    <t>Window Wall Ratio</t>
  </si>
  <si>
    <t>Regularly occupied space - percent daylit</t>
  </si>
  <si>
    <t>What percentage have quality views?</t>
  </si>
  <si>
    <t>Do occupants control their lighting levels</t>
  </si>
  <si>
    <t>Number of EPD specd</t>
  </si>
  <si>
    <t>Percentage of construction waste diverted from landfill</t>
  </si>
  <si>
    <t>Total cost of Recycled, regional, with certifications (declare, cradle to Cradle)</t>
  </si>
  <si>
    <t>METRICS BEYOND SCOPE - SEE TOP TEN</t>
  </si>
  <si>
    <t>Occupants Communting by Alternative Transportation</t>
  </si>
  <si>
    <t>Predevelopment Development Vegetated</t>
  </si>
  <si>
    <t>Post Development Vegetated</t>
  </si>
  <si>
    <t>Percentage that is native</t>
  </si>
  <si>
    <t>Percentage that is turf</t>
  </si>
  <si>
    <t>ACOUSTICS</t>
  </si>
  <si>
    <t>VOC</t>
  </si>
  <si>
    <t>CO2</t>
  </si>
  <si>
    <t>Was the building designed for disassembly?</t>
  </si>
  <si>
    <t>USD/GSF</t>
  </si>
  <si>
    <t>Hours/week</t>
  </si>
  <si>
    <t>Building on previously developed sites is generally preferable</t>
  </si>
  <si>
    <t>Answer yes if the images in the design awards submission demonstrate clear design strategies for supporting wildlife</t>
  </si>
  <si>
    <t>GSF/Occupant</t>
  </si>
  <si>
    <t>Energy Code that the project was designed to meet?</t>
  </si>
  <si>
    <t>Estimated EUI based on applicable energy code</t>
  </si>
  <si>
    <t>How are you reporting energy performance for this project?</t>
  </si>
  <si>
    <t xml:space="preserve">kBtu/sf/yr </t>
  </si>
  <si>
    <t>Cost Per GSF</t>
  </si>
  <si>
    <t>Answer yes if the project is designed to achieve a maximum CO2 of less than 1000ppm</t>
  </si>
  <si>
    <t>Was a post occupancy evaluation planned for or will it be conducted on this project?</t>
  </si>
  <si>
    <t>Was an occupant satisfaction survey planned for or will it be conducted on this project?</t>
  </si>
  <si>
    <t>Were improvements made (or will they be made) during occupancy based on findings?</t>
  </si>
  <si>
    <t>Was the site previously developed?</t>
  </si>
  <si>
    <t>Does the site design align with dark sky standards?</t>
  </si>
  <si>
    <t>2030 Challenge Goal</t>
  </si>
  <si>
    <t>Cost per GSF</t>
  </si>
  <si>
    <t></t>
  </si>
  <si>
    <t>Alternative strategies for remote / rural projects (if applicable):</t>
  </si>
  <si>
    <t>If so, provide an example:</t>
  </si>
  <si>
    <t>LOCATION + SIZE</t>
  </si>
  <si>
    <t>COST DATA</t>
  </si>
  <si>
    <t>USE DATA</t>
  </si>
  <si>
    <t>2030 COMMITMENT + RATING SYSTEM</t>
  </si>
  <si>
    <r>
      <t xml:space="preserve">Measure 1 
</t>
    </r>
    <r>
      <rPr>
        <b/>
        <sz val="16"/>
        <color theme="0"/>
        <rFont val="Arial Nova"/>
        <family val="2"/>
      </rPr>
      <t>Design for Integration</t>
    </r>
  </si>
  <si>
    <t>Total Floor Area</t>
  </si>
  <si>
    <r>
      <t xml:space="preserve">Measure 2 
</t>
    </r>
    <r>
      <rPr>
        <b/>
        <sz val="16"/>
        <color theme="0"/>
        <rFont val="Arial Nova"/>
        <family val="2"/>
      </rPr>
      <t>Design for Equitable Communities</t>
    </r>
  </si>
  <si>
    <t>COMMUNITY ENGAGEMENT</t>
  </si>
  <si>
    <t>NARRATIVE</t>
  </si>
  <si>
    <r>
      <t xml:space="preserve">Measure 3 
</t>
    </r>
    <r>
      <rPr>
        <b/>
        <sz val="16"/>
        <color theme="0"/>
        <rFont val="Arial Nova"/>
        <family val="2"/>
      </rPr>
      <t>Design for Ecosystems</t>
    </r>
  </si>
  <si>
    <t>Site Context / Environment</t>
  </si>
  <si>
    <r>
      <t xml:space="preserve">Measure 4 
</t>
    </r>
    <r>
      <rPr>
        <b/>
        <sz val="16"/>
        <color theme="0"/>
        <rFont val="Arial Nova"/>
        <family val="2"/>
      </rPr>
      <t>Design for Water</t>
    </r>
  </si>
  <si>
    <r>
      <t xml:space="preserve">Measure 5
</t>
    </r>
    <r>
      <rPr>
        <b/>
        <sz val="16"/>
        <color theme="0"/>
        <rFont val="Arial Nova"/>
        <family val="2"/>
      </rPr>
      <t>Design for Economy</t>
    </r>
  </si>
  <si>
    <r>
      <t xml:space="preserve">Measure 6
</t>
    </r>
    <r>
      <rPr>
        <b/>
        <sz val="16"/>
        <color theme="0"/>
        <rFont val="Arial Nova"/>
        <family val="2"/>
      </rPr>
      <t>Design for Energy</t>
    </r>
  </si>
  <si>
    <r>
      <rPr>
        <b/>
        <i/>
        <sz val="10"/>
        <color theme="1" tint="0.499984740745262"/>
        <rFont val="Arial Nova"/>
        <family val="2"/>
      </rPr>
      <t xml:space="preserve">Optional prompts: </t>
    </r>
    <r>
      <rPr>
        <i/>
        <sz val="10"/>
        <color theme="1" tint="0.499984740745262"/>
        <rFont val="Arial Nova"/>
        <family val="2"/>
      </rPr>
      <t xml:space="preserve">
- Alternative transportation strategies to decrease dependence on cars
- Specific social equity issues addressed
- Unique strategies for community outreach</t>
    </r>
  </si>
  <si>
    <r>
      <rPr>
        <b/>
        <i/>
        <sz val="10"/>
        <color theme="1" tint="0.499984740745262"/>
        <rFont val="Arial Nova"/>
        <family val="2"/>
      </rPr>
      <t xml:space="preserve">Optional prompts: </t>
    </r>
    <r>
      <rPr>
        <i/>
        <sz val="10"/>
        <color theme="1" tint="0.499984740745262"/>
        <rFont val="Arial Nova"/>
        <family val="2"/>
      </rPr>
      <t xml:space="preserve">
- How can the design support the ecological health of its place over time?
- How can the design help users become more aware and connected with the project’s place and regional ecosystem?
- How is the project supporting regional habitat restoration?</t>
    </r>
  </si>
  <si>
    <r>
      <rPr>
        <b/>
        <i/>
        <sz val="10"/>
        <color theme="1" tint="0.499984740745262"/>
        <rFont val="Arial Nova"/>
        <family val="2"/>
      </rPr>
      <t xml:space="preserve">Optional prompts:
</t>
    </r>
    <r>
      <rPr>
        <i/>
        <sz val="10"/>
        <color theme="1" tint="0.499984740745262"/>
        <rFont val="Arial Nova"/>
        <family val="2"/>
      </rPr>
      <t>- Place the cost/GSF number in context
- How does the project provide more with less?
- Design strategies to get multiple uses out of one space?
- Cost saving strategies that result in a better project</t>
    </r>
  </si>
  <si>
    <t>ENERGY PERFORMANCE</t>
  </si>
  <si>
    <t>ENERGY CONSERVATION PROCESS + STRATEGIES</t>
  </si>
  <si>
    <t>BASELINE + CODE</t>
  </si>
  <si>
    <t>← This autogenerated metric is the project's total energy reduction</t>
  </si>
  <si>
    <t>How to determine EUI from Title 24 →</t>
  </si>
  <si>
    <r>
      <t xml:space="preserve">Measure 7
</t>
    </r>
    <r>
      <rPr>
        <b/>
        <sz val="16"/>
        <color theme="0"/>
        <rFont val="Arial Nova"/>
        <family val="2"/>
      </rPr>
      <t>Design for Well-Being</t>
    </r>
  </si>
  <si>
    <t>Projects are encouraged to develop HVAC strategies that conserves potable water</t>
  </si>
  <si>
    <t>Design for Well-being Narrative</t>
  </si>
  <si>
    <r>
      <t xml:space="preserve">Measure 8
</t>
    </r>
    <r>
      <rPr>
        <b/>
        <sz val="16"/>
        <color theme="0"/>
        <rFont val="Arial Nova"/>
        <family val="2"/>
      </rPr>
      <t>Design for Resources</t>
    </r>
  </si>
  <si>
    <r>
      <rPr>
        <b/>
        <i/>
        <sz val="10"/>
        <color theme="1" tint="0.499984740745262"/>
        <rFont val="Arial Nova"/>
        <family val="2"/>
      </rPr>
      <t>Optional prompts:</t>
    </r>
    <r>
      <rPr>
        <i/>
        <sz val="10"/>
        <color theme="1" tint="0.499984740745262"/>
        <rFont val="Arial Nova"/>
        <family val="2"/>
      </rPr>
      <t xml:space="preserve">
- Enclosure / glazing strategies
- Solar and renewable strategies 
- User education and operational strategies 
- Equipment strategies   - Energy model use and response during design</t>
    </r>
  </si>
  <si>
    <r>
      <rPr>
        <b/>
        <i/>
        <sz val="10"/>
        <color theme="1" tint="0.499984740745262"/>
        <rFont val="Arial Nova"/>
        <family val="2"/>
      </rPr>
      <t>Optional prompts:</t>
    </r>
    <r>
      <rPr>
        <i/>
        <sz val="10"/>
        <color theme="1" tint="0.499984740745262"/>
        <rFont val="Arial Nova"/>
        <family val="2"/>
      </rPr>
      <t xml:space="preserve">
- Innovative sourcing of materials                   - Reuse or use of recycled materials
- Efficient use of materials? Finishes?             - Building reuse
- Low carbon concrete or other low embodied carbon strategies
- What factors (priorities) were considered in making material selection decisions?  
- How do project materials and products reduce embodied carbon and environmental impacts?  
- How does the project promote zero waste throughout its life cycle?  
- How long will the project last, and how does that affect your material?</t>
    </r>
  </si>
  <si>
    <t>If "Other", please specify in the narrative</t>
  </si>
  <si>
    <r>
      <t xml:space="preserve">Measure 9
</t>
    </r>
    <r>
      <rPr>
        <b/>
        <sz val="16"/>
        <color theme="0"/>
        <rFont val="Arial Nova"/>
        <family val="2"/>
      </rPr>
      <t>Design for Change</t>
    </r>
  </si>
  <si>
    <r>
      <rPr>
        <b/>
        <i/>
        <sz val="10"/>
        <color theme="0" tint="-0.499984740745262"/>
        <rFont val="Arial Nova"/>
        <family val="2"/>
      </rPr>
      <t>Optional prompts:</t>
    </r>
    <r>
      <rPr>
        <i/>
        <sz val="10"/>
        <color theme="0" tint="-0.499984740745262"/>
        <rFont val="Arial Nova"/>
        <family val="2"/>
      </rPr>
      <t xml:space="preserve">
- Strategies for future change/adaptation
- How does the project address future risks and vulnerabilities from social, economic, and environmental change?
- How is the project designed for adaptation to anticipate future uses or changing markets?
- How does the project address passive survivability and/or livability?</t>
    </r>
  </si>
  <si>
    <r>
      <rPr>
        <b/>
        <i/>
        <sz val="10"/>
        <color theme="0" tint="-0.499984740745262"/>
        <rFont val="Arial Nova"/>
        <family val="2"/>
      </rPr>
      <t>Optional prompts:</t>
    </r>
    <r>
      <rPr>
        <i/>
        <sz val="10"/>
        <color theme="0" tint="-0.499984740745262"/>
        <rFont val="Arial Nova"/>
        <family val="2"/>
      </rPr>
      <t xml:space="preserve">
- Strategies for future change/adaptation
- Lesson learned – what would you do differently?
- How did the project’s design process foster a long-term relationship between designers, users, and operators to ensure design intentions are realized and the building project performance can improve over time?
- Was a post occupancy evaluation planned for or conducted on this project? If not, how are the project’s performance data and experiential stories shared, even if the findings fall short of the vision?
- What design strategies promote a sense of discovery and delight?</t>
    </r>
  </si>
  <si>
    <r>
      <t xml:space="preserve">Measure 10
</t>
    </r>
    <r>
      <rPr>
        <b/>
        <sz val="16"/>
        <color theme="0"/>
        <rFont val="Arial Nova"/>
        <family val="2"/>
      </rPr>
      <t>Design for Discovery</t>
    </r>
  </si>
  <si>
    <t>Floor Area Ratio</t>
  </si>
  <si>
    <t>Is air being filtered to protect equipment or to protect occupants? (&gt;MERV 13)</t>
  </si>
  <si>
    <t>Local Risk List</t>
  </si>
  <si>
    <t>If other, list here:</t>
  </si>
  <si>
    <t>Has the design considered the impact of climatic change over the building's lifespan?</t>
  </si>
  <si>
    <t>100 words max</t>
  </si>
  <si>
    <t>200 words max</t>
  </si>
  <si>
    <t>Hail</t>
  </si>
  <si>
    <t>Earthquakes</t>
  </si>
  <si>
    <t>Drought</t>
  </si>
  <si>
    <t>Extreme Temperatures</t>
  </si>
  <si>
    <t>Flooding</t>
  </si>
  <si>
    <t>Pandemic / Epidemic</t>
  </si>
  <si>
    <t>Social Unrest</t>
  </si>
  <si>
    <t>Power Outage</t>
  </si>
  <si>
    <t>Grid Instability</t>
  </si>
  <si>
    <t>Other</t>
  </si>
  <si>
    <t>SOCIAL JUSTICE, EQUITY, DIVERSITY, AND INCLUSION</t>
  </si>
  <si>
    <t>MOBILITY AND ACCESS</t>
  </si>
  <si>
    <t xml:space="preserve">Equitable
Communities </t>
  </si>
  <si>
    <t>Well-being</t>
  </si>
  <si>
    <t>Reference from Cost Data above</t>
  </si>
  <si>
    <t>Manipulation</t>
  </si>
  <si>
    <t>Therapy</t>
  </si>
  <si>
    <t>Informing</t>
  </si>
  <si>
    <t>Consultation</t>
  </si>
  <si>
    <t>Placation</t>
  </si>
  <si>
    <t>Partnership</t>
  </si>
  <si>
    <t>Delegation</t>
  </si>
  <si>
    <t>Citizen Control</t>
  </si>
  <si>
    <t>Community Engagement</t>
  </si>
  <si>
    <t>Arnstein's Ladder of Citizen Participation</t>
  </si>
  <si>
    <t>Percent Native</t>
  </si>
  <si>
    <t>Int'l Dark-Sky Association</t>
  </si>
  <si>
    <t>Does project comply with recognized bird collision deterrence criteria?</t>
  </si>
  <si>
    <t>Existing Ordinances List</t>
  </si>
  <si>
    <t>If yes, identify the standard or legislation used.</t>
  </si>
  <si>
    <t>Answer yes if you used a standard, i.e. ABC Prescriptive Criteria, LEED Credit; NYC Local Law15, CSA A460; or other from a list of "recommended" or "recommended with reservation" legislation summarized by ABC.</t>
  </si>
  <si>
    <t>Lab21 Benchmarking</t>
  </si>
  <si>
    <t>For laboratory buildings, assign 100% of the area to Laboratory  →</t>
  </si>
  <si>
    <t>Zip Code / Postal Code</t>
  </si>
  <si>
    <t>State / Province</t>
  </si>
  <si>
    <t>Percentage of total GSF</t>
  </si>
  <si>
    <t>Structural Systems</t>
  </si>
  <si>
    <t>Concrete</t>
  </si>
  <si>
    <t>Steel</t>
  </si>
  <si>
    <t>Heavy Timber</t>
  </si>
  <si>
    <t>Mass Timber</t>
  </si>
  <si>
    <t>Wood Frame</t>
  </si>
  <si>
    <t>Mix</t>
  </si>
  <si>
    <t>If "Other" or "Mix", please specify in the narrative</t>
  </si>
  <si>
    <t>US Equivalent Zip Codes</t>
  </si>
  <si>
    <t>For proj outside the cont'l US + Hawaii, find your US equivalent climate zone here →</t>
  </si>
  <si>
    <t>Did the project reuse an existing structure?</t>
  </si>
  <si>
    <t>Wood Structure</t>
  </si>
  <si>
    <t>Optimized Concrete Admixtures</t>
  </si>
  <si>
    <t>Reduction in Total Materials</t>
  </si>
  <si>
    <t>Low-Carbon Insulation</t>
  </si>
  <si>
    <t>Low-Carbon Exterior Cladding Material</t>
  </si>
  <si>
    <t>Reduction in Glazing</t>
  </si>
  <si>
    <t>Low-Carbon Refrigerants</t>
  </si>
  <si>
    <t>Embodied Carbon Reduction Strategies</t>
  </si>
  <si>
    <t xml:space="preserve">Provide total predicted embodied carbon results and units </t>
  </si>
  <si>
    <t>This is typically reported in kg-CO2e</t>
  </si>
  <si>
    <t>Reuse Components</t>
  </si>
  <si>
    <t xml:space="preserve">What percent of the existing structure was reused? </t>
  </si>
  <si>
    <t>Project Scope</t>
  </si>
  <si>
    <t>Equitable Communities Sum</t>
  </si>
  <si>
    <t>Ecosystems Sum</t>
  </si>
  <si>
    <t>Water Sum</t>
  </si>
  <si>
    <t>Economy Sum</t>
  </si>
  <si>
    <t>Energy Sum</t>
  </si>
  <si>
    <t>Well-Being Sum</t>
  </si>
  <si>
    <t>Resources Sum</t>
  </si>
  <si>
    <t>Change Sum</t>
  </si>
  <si>
    <t>Discovery Sum</t>
  </si>
  <si>
    <t>Rounded to the nearest 10%</t>
  </si>
  <si>
    <t>Were design strategies implemented to substantially reduce material or embodied carbon?</t>
  </si>
  <si>
    <t>Passive Functionality</t>
  </si>
  <si>
    <t>No, Not Habitable without Power</t>
  </si>
  <si>
    <t>Yes, Passive Survivability</t>
  </si>
  <si>
    <t>Yes, Fossil Fuel Generator</t>
  </si>
  <si>
    <t>Yes, Renewable Energy w/Battery</t>
  </si>
  <si>
    <t>Select the appropriate resiliency measure using the dropdown</t>
  </si>
  <si>
    <t>If so, record the certification(s) and year(s) achieved (not targeted)</t>
  </si>
  <si>
    <t>Learn more about community engagement →</t>
  </si>
  <si>
    <t>Does the project design meet EPA "Water Sense" goals for indoor plumbing fixtures?</t>
  </si>
  <si>
    <t>Reduction from benchmark, including renewables</t>
  </si>
  <si>
    <t>Measured / Actual (from Utility Bills)</t>
  </si>
  <si>
    <t>Modeled / Predicted (from Energy Model)</t>
  </si>
  <si>
    <t>None (Energy Code)</t>
  </si>
  <si>
    <t>EUI Net (Gross EUI minus EUI offset from onsite renewables)</t>
  </si>
  <si>
    <t>ABC's Bird-Friendly Building Design</t>
  </si>
  <si>
    <t>What percentage of the landscape design is native vegetation?</t>
  </si>
  <si>
    <t>The spider chart to the right is a visual representation of your project's performance as it relates to the AIA's Frameworks for Design Excellence (F4DE). The intent is to use it as a comparative tool where you can quickly visualize areas of strength and opportunities for growth or improvement. Higher performing measures will have longer spokes that reach the outermost concentric circles, while measures that have greater potential will align more with the core of the chart. 
Please report any bugs via this link: https://forms.gle/XXKfFB1Gg65PAwjo7. 
All reported issues will be reviewed by the COTE Network, and feedback will be incorporated into the next annual update.</t>
  </si>
  <si>
    <t>California Climate Zone (if located in California)</t>
  </si>
  <si>
    <t>For example, 24/7=168, Weekdays 9-5=40, Weekend 9-5=16</t>
  </si>
  <si>
    <t>Describe your project. Emphasize design achievements including design intent and program requirements. Describe specific ways in which you achieved and integrated these goals and requirements and any other distinguishing aspects of your project.</t>
  </si>
  <si>
    <t>Relate how the project came to be, including the client’s goals and what impact the finished project has made on the client, users, and/or the community.</t>
  </si>
  <si>
    <t>Describe this project's approach to sustainability through design. How does the project use architectural design to benefit the occupants, community, and planet. For example, when outdoor temperatures are extreme and air quality is poor due to pollution or wildfire smoke, how does the project conserve energy and protect the occupants? (This question addresses real impact. No fluff.)</t>
  </si>
  <si>
    <t>Answer yes if indoor fixture flowrates are at least 20% more efficient than code</t>
  </si>
  <si>
    <t>Reference the above autogenerated metric to describe efforts taken to "right size" the building</t>
  </si>
  <si>
    <t>Good design reduces energy use and eliminates dependence on fossil fuels while improving building performance, function, comfort, and enjoyment</t>
  </si>
  <si>
    <t>For projects with solar or wind, divide annual generation by GSF</t>
  </si>
  <si>
    <t>← It's important for our industry to aim high</t>
  </si>
  <si>
    <r>
      <rPr>
        <b/>
        <i/>
        <sz val="10"/>
        <color theme="1" tint="0.499984740745262"/>
        <rFont val="Arial Nova"/>
        <family val="2"/>
      </rPr>
      <t>Optional prompts:</t>
    </r>
    <r>
      <rPr>
        <i/>
        <sz val="10"/>
        <color theme="1" tint="0.499984740745262"/>
        <rFont val="Arial Nova"/>
        <family val="2"/>
      </rPr>
      <t xml:space="preserve">
- Human health: toxicity, chemicals of concern
- Daylight metrics used (sDA, ASE, UDI, etc)– link to explanation, calculator
- Did you do a spatial daylight analysis?
- Natural ventilation, outdoor air strategies</t>
    </r>
  </si>
  <si>
    <t>AIA Framework for Design Excellence for detailed strategies</t>
  </si>
  <si>
    <t>Identify the primary structural system</t>
  </si>
  <si>
    <t>If yes, please select from the following:</t>
  </si>
  <si>
    <t>30yrs for stick frame; 100yrs for concrete, steel, heavy timber; 1000yrs for solid masonry</t>
  </si>
  <si>
    <t>Every project presents a unique opportunity to apply lessons learned from previous projects and gather information to refine the design process.</t>
  </si>
  <si>
    <t>Cradle to Cradle</t>
  </si>
  <si>
    <t>Level</t>
  </si>
  <si>
    <t>UL Lense</t>
  </si>
  <si>
    <t>Living Product Challenge</t>
  </si>
  <si>
    <t>Living Building Challenge Red List</t>
  </si>
  <si>
    <t>Six Classes</t>
  </si>
  <si>
    <t>WELL Building Standard</t>
  </si>
  <si>
    <t>Healthier Hospitals Initiative Safer Chemicals</t>
  </si>
  <si>
    <t>Kaiser Permanente Facilities Design Program</t>
  </si>
  <si>
    <t>Harvard's Green Building Standards</t>
  </si>
  <si>
    <t>Living Product Challenge / Living Building Challenge Red List / Declare
HPD Collaborative
Cradle to Cradle / Level / UL Lense
WELL Building Standard
Healthier Hospitals Initiative Safer Chemicals
Kaiser Permanente Facilities Design Program
Harvard's Green Building Standards</t>
  </si>
  <si>
    <t>TEN Key Daylight &amp; Electric Light Metrics</t>
  </si>
  <si>
    <t>v2023.1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</si>
</sst>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_(&quot;$&quot;* #,##0_);_(&quot;$&quot;* \(#,##0\);_(&quot;$&quot;* &quot;-&quot;??_);_(@_)"/>
  </numFmts>
  <fonts count="53" x14ac:knownFonts="1">
    <font>
      <sz val="11"/>
      <color theme="1"/>
      <name val="Calibri"/>
      <family val="2"/>
      <scheme val="minor"/>
    </font>
    <font>
      <u/>
      <sz val="11"/>
      <color theme="10"/>
      <name val="Calibri"/>
      <family val="2"/>
      <scheme val="minor"/>
    </font>
    <font>
      <sz val="11"/>
      <color theme="1"/>
      <name val="Calibri"/>
      <family val="2"/>
      <scheme val="minor"/>
    </font>
    <font>
      <b/>
      <sz val="11"/>
      <color rgb="FFFA7D00"/>
      <name val="Calibri"/>
      <family val="2"/>
      <scheme val="minor"/>
    </font>
    <font>
      <sz val="10"/>
      <color rgb="FF000000"/>
      <name val="Arial Nova"/>
      <family val="2"/>
    </font>
    <font>
      <sz val="10"/>
      <color theme="1"/>
      <name val="Arial Nova"/>
      <family val="2"/>
    </font>
    <font>
      <b/>
      <sz val="10"/>
      <color rgb="FF000000"/>
      <name val="Calibri"/>
      <family val="2"/>
    </font>
    <font>
      <b/>
      <sz val="10"/>
      <name val="Calibri"/>
      <family val="2"/>
    </font>
    <font>
      <sz val="10"/>
      <name val="Calibri"/>
      <family val="2"/>
    </font>
    <font>
      <sz val="10"/>
      <color rgb="FF000000"/>
      <name val="Calibri"/>
      <family val="2"/>
    </font>
    <font>
      <b/>
      <vertAlign val="subscript"/>
      <sz val="10"/>
      <color rgb="FF000000"/>
      <name val="Calibri"/>
      <family val="2"/>
    </font>
    <font>
      <b/>
      <sz val="10"/>
      <color theme="1"/>
      <name val="Arial Nova"/>
      <family val="2"/>
    </font>
    <font>
      <b/>
      <sz val="10"/>
      <name val="Arial Nova"/>
      <family val="2"/>
    </font>
    <font>
      <sz val="10"/>
      <color theme="0"/>
      <name val="Arial Nova"/>
      <family val="2"/>
    </font>
    <font>
      <b/>
      <i/>
      <sz val="10"/>
      <color theme="1"/>
      <name val="Arial Nova"/>
      <family val="2"/>
    </font>
    <font>
      <u/>
      <sz val="10"/>
      <color theme="10"/>
      <name val="Arial Nova"/>
      <family val="2"/>
    </font>
    <font>
      <sz val="10"/>
      <color theme="0" tint="-0.499984740745262"/>
      <name val="Arial Nova"/>
      <family val="2"/>
    </font>
    <font>
      <i/>
      <sz val="10"/>
      <color rgb="FFFF0000"/>
      <name val="Arial Nova"/>
      <family val="2"/>
    </font>
    <font>
      <sz val="10"/>
      <name val="Arial Nova"/>
      <family val="2"/>
    </font>
    <font>
      <i/>
      <sz val="10"/>
      <name val="Arial Nova"/>
      <family val="2"/>
    </font>
    <font>
      <sz val="10"/>
      <color theme="0" tint="-0.34998626667073579"/>
      <name val="Arial Nova"/>
      <family val="2"/>
    </font>
    <font>
      <b/>
      <sz val="10"/>
      <color theme="0" tint="-0.34998626667073579"/>
      <name val="Arial Nova"/>
      <family val="2"/>
    </font>
    <font>
      <i/>
      <sz val="10"/>
      <color theme="0" tint="-0.499984740745262"/>
      <name val="Arial Nova"/>
      <family val="2"/>
    </font>
    <font>
      <sz val="10"/>
      <color theme="8" tint="-0.499984740745262"/>
      <name val="Arial Nova"/>
      <family val="2"/>
    </font>
    <font>
      <sz val="10"/>
      <color theme="6" tint="-0.499984740745262"/>
      <name val="Arial Nova"/>
      <family val="2"/>
    </font>
    <font>
      <sz val="10"/>
      <color rgb="FFFF0000"/>
      <name val="Arial Nova"/>
      <family val="2"/>
    </font>
    <font>
      <sz val="22"/>
      <color theme="0"/>
      <name val="Arial Nova"/>
      <family val="2"/>
    </font>
    <font>
      <sz val="10"/>
      <color theme="1" tint="4.9989318521683403E-2"/>
      <name val="Arial Nova"/>
      <family val="2"/>
    </font>
    <font>
      <sz val="11"/>
      <color rgb="FFFF0000"/>
      <name val="Calibri"/>
      <family val="2"/>
      <scheme val="minor"/>
    </font>
    <font>
      <sz val="8"/>
      <name val="Calibri"/>
      <family val="2"/>
      <scheme val="minor"/>
    </font>
    <font>
      <b/>
      <sz val="16"/>
      <color theme="0"/>
      <name val="Arial Nova"/>
      <family val="2"/>
    </font>
    <font>
      <sz val="11"/>
      <color theme="1"/>
      <name val="Arial"/>
      <family val="2"/>
    </font>
    <font>
      <sz val="10"/>
      <color theme="1" tint="0.499984740745262"/>
      <name val="Arial Nova"/>
      <family val="2"/>
    </font>
    <font>
      <u/>
      <sz val="10"/>
      <name val="Arial Nova"/>
      <family val="2"/>
    </font>
    <font>
      <sz val="11"/>
      <name val="Calibri"/>
      <family val="2"/>
      <scheme val="minor"/>
    </font>
    <font>
      <b/>
      <sz val="10"/>
      <color theme="0"/>
      <name val="Arial Nova"/>
      <family val="2"/>
    </font>
    <font>
      <u/>
      <sz val="11"/>
      <color theme="0"/>
      <name val="Calibri"/>
      <family val="2"/>
      <scheme val="minor"/>
    </font>
    <font>
      <sz val="16"/>
      <color theme="0"/>
      <name val="Arial Nova"/>
      <family val="2"/>
    </font>
    <font>
      <u/>
      <sz val="10"/>
      <color theme="0"/>
      <name val="Arial Nova"/>
      <family val="2"/>
    </font>
    <font>
      <b/>
      <i/>
      <sz val="10"/>
      <color theme="0"/>
      <name val="Arial Nova"/>
      <family val="2"/>
    </font>
    <font>
      <sz val="10"/>
      <color theme="1" tint="0.499984740745262"/>
      <name val="Wingdings 3"/>
      <family val="1"/>
      <charset val="2"/>
    </font>
    <font>
      <sz val="10"/>
      <name val="Wingdings 3"/>
      <family val="1"/>
      <charset val="2"/>
    </font>
    <font>
      <i/>
      <sz val="10"/>
      <color theme="1" tint="0.499984740745262"/>
      <name val="Arial Nova"/>
      <family val="2"/>
    </font>
    <font>
      <i/>
      <sz val="10"/>
      <color theme="1"/>
      <name val="Arial Nova"/>
      <family val="2"/>
    </font>
    <font>
      <i/>
      <u/>
      <sz val="10"/>
      <color theme="10"/>
      <name val="Arial Nova"/>
      <family val="2"/>
    </font>
    <font>
      <b/>
      <i/>
      <sz val="10"/>
      <color theme="1" tint="0.499984740745262"/>
      <name val="Arial Nova"/>
      <family val="2"/>
    </font>
    <font>
      <b/>
      <i/>
      <sz val="10"/>
      <color theme="0" tint="-0.499984740745262"/>
      <name val="Arial Nova"/>
      <family val="2"/>
    </font>
    <font>
      <sz val="10"/>
      <color theme="0" tint="-4.9989318521683403E-2"/>
      <name val="Arial Nova"/>
      <family val="2"/>
    </font>
    <font>
      <i/>
      <sz val="10"/>
      <color theme="0"/>
      <name val="Arial Nova"/>
      <family val="2"/>
    </font>
    <font>
      <b/>
      <sz val="10"/>
      <color theme="0" tint="-4.9989318521683403E-2"/>
      <name val="Arial Nova"/>
      <family val="2"/>
    </font>
    <font>
      <u/>
      <sz val="10"/>
      <color rgb="FF000000"/>
      <name val="Calibri"/>
      <family val="2"/>
    </font>
    <font>
      <b/>
      <sz val="10"/>
      <color theme="0" tint="-4.9989318521683403E-2"/>
      <name val="Arial"/>
      <family val="2"/>
    </font>
    <font>
      <sz val="10"/>
      <color theme="0" tint="-4.9989318521683403E-2"/>
      <name val="Arial"/>
      <family val="2"/>
    </font>
  </fonts>
  <fills count="23">
    <fill>
      <patternFill patternType="none"/>
    </fill>
    <fill>
      <patternFill patternType="gray125"/>
    </fill>
    <fill>
      <patternFill patternType="solid">
        <fgColor theme="2" tint="-0.749992370372631"/>
        <bgColor indexed="64"/>
      </patternFill>
    </fill>
    <fill>
      <patternFill patternType="solid">
        <fgColor theme="2" tint="-0.499984740745262"/>
        <bgColor indexed="64"/>
      </patternFill>
    </fill>
    <fill>
      <patternFill patternType="solid">
        <fgColor rgb="FFF2F2F2"/>
      </patternFill>
    </fill>
    <fill>
      <patternFill patternType="solid">
        <fgColor theme="0"/>
        <bgColor indexed="64"/>
      </patternFill>
    </fill>
    <fill>
      <patternFill patternType="solid">
        <fgColor theme="0" tint="-4.9989318521683403E-2"/>
        <bgColor indexed="64"/>
      </patternFill>
    </fill>
    <fill>
      <patternFill patternType="solid">
        <fgColor theme="2" tint="-9.9978637043366805E-2"/>
        <bgColor rgb="FFAECAD0"/>
      </patternFill>
    </fill>
    <fill>
      <patternFill patternType="solid">
        <fgColor theme="2" tint="-9.9978637043366805E-2"/>
        <bgColor indexed="64"/>
      </patternFill>
    </fill>
    <fill>
      <patternFill patternType="solid">
        <fgColor theme="2" tint="-9.9978637043366805E-2"/>
        <bgColor rgb="FF76A5AF"/>
      </patternFill>
    </fill>
    <fill>
      <patternFill patternType="solid">
        <fgColor theme="2" tint="-9.9978637043366805E-2"/>
        <bgColor rgb="FFFFE599"/>
      </patternFill>
    </fill>
    <fill>
      <patternFill patternType="solid">
        <fgColor theme="2" tint="-9.9978637043366805E-2"/>
        <bgColor rgb="FFB7CDD1"/>
      </patternFill>
    </fill>
    <fill>
      <patternFill patternType="solid">
        <fgColor rgb="FFFFFFFF"/>
        <bgColor rgb="FFFFFFFF"/>
      </patternFill>
    </fill>
    <fill>
      <patternFill patternType="solid">
        <fgColor theme="2" tint="-0.249977111117893"/>
        <bgColor rgb="FFFFFFFF"/>
      </patternFill>
    </fill>
    <fill>
      <patternFill patternType="solid">
        <fgColor theme="2" tint="-9.9978637043366805E-2"/>
        <bgColor rgb="FFCCCCCC"/>
      </patternFill>
    </fill>
    <fill>
      <patternFill patternType="solid">
        <fgColor theme="2" tint="-0.249977111117893"/>
        <bgColor rgb="FFFFE599"/>
      </patternFill>
    </fill>
    <fill>
      <patternFill patternType="solid">
        <fgColor theme="2" tint="-0.249977111117893"/>
        <bgColor rgb="FFB7CDD1"/>
      </patternFill>
    </fill>
    <fill>
      <patternFill patternType="solid">
        <fgColor theme="2" tint="-0.249977111117893"/>
        <bgColor rgb="FFCCCCCC"/>
      </patternFill>
    </fill>
    <fill>
      <patternFill patternType="solid">
        <fgColor rgb="FFFA4132"/>
        <bgColor indexed="64"/>
      </patternFill>
    </fill>
    <fill>
      <patternFill patternType="solid">
        <fgColor theme="0" tint="-0.14999847407452621"/>
        <bgColor indexed="64"/>
      </patternFill>
    </fill>
    <fill>
      <patternFill patternType="solid">
        <fgColor rgb="FFF2F2F2"/>
        <bgColor rgb="FFF2F2F2"/>
      </patternFill>
    </fill>
    <fill>
      <patternFill patternType="solid">
        <fgColor theme="1"/>
        <bgColor indexed="64"/>
      </patternFill>
    </fill>
    <fill>
      <patternFill patternType="solid">
        <fgColor rgb="FFCCCCCC"/>
        <bgColor rgb="FFCCCCCC"/>
      </patternFill>
    </fill>
  </fills>
  <borders count="82">
    <border>
      <left/>
      <right/>
      <top/>
      <bottom/>
      <diagonal/>
    </border>
    <border>
      <left style="dotted">
        <color auto="1"/>
      </left>
      <right style="dotted">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dotted">
        <color auto="1"/>
      </bottom>
      <diagonal/>
    </border>
    <border>
      <left/>
      <right/>
      <top/>
      <bottom style="thick">
        <color auto="1"/>
      </bottom>
      <diagonal/>
    </border>
    <border>
      <left style="thin">
        <color rgb="FF7F7F7F"/>
      </left>
      <right style="thin">
        <color rgb="FF7F7F7F"/>
      </right>
      <top style="thin">
        <color rgb="FF7F7F7F"/>
      </top>
      <bottom style="thin">
        <color rgb="FF7F7F7F"/>
      </bottom>
      <diagonal/>
    </border>
    <border>
      <left style="dotted">
        <color auto="1"/>
      </left>
      <right/>
      <top/>
      <bottom style="medium">
        <color indexed="64"/>
      </bottom>
      <diagonal/>
    </border>
    <border>
      <left/>
      <right style="dotted">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right style="medium">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rgb="FF000000"/>
      </left>
      <right style="medium">
        <color rgb="FF000000"/>
      </right>
      <top/>
      <bottom/>
      <diagonal/>
    </border>
    <border>
      <left style="thin">
        <color rgb="FF000000"/>
      </left>
      <right style="medium">
        <color rgb="FF000000"/>
      </right>
      <top/>
      <bottom/>
      <diagonal/>
    </border>
    <border>
      <left style="thin">
        <color rgb="FF000000"/>
      </left>
      <right style="medium">
        <color indexed="64"/>
      </right>
      <top/>
      <bottom/>
      <diagonal/>
    </border>
    <border>
      <left style="thin">
        <color rgb="FF000000"/>
      </left>
      <right style="medium">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right style="medium">
        <color indexed="64"/>
      </right>
      <top style="medium">
        <color rgb="FF000000"/>
      </top>
      <bottom/>
      <diagonal/>
    </border>
    <border>
      <left/>
      <right style="medium">
        <color indexed="64"/>
      </right>
      <top/>
      <bottom style="medium">
        <color rgb="FF000000"/>
      </bottom>
      <diagonal/>
    </border>
    <border>
      <left style="medium">
        <color rgb="FF000000"/>
      </left>
      <right/>
      <top style="medium">
        <color indexed="64"/>
      </top>
      <bottom/>
      <diagonal/>
    </border>
    <border>
      <left style="thin">
        <color rgb="FF000000"/>
      </left>
      <right style="thin">
        <color rgb="FF000000"/>
      </right>
      <top style="medium">
        <color rgb="FF000000"/>
      </top>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top/>
      <bottom style="medium">
        <color indexed="64"/>
      </bottom>
      <diagonal/>
    </border>
    <border>
      <left style="medium">
        <color indexed="64"/>
      </left>
      <right/>
      <top style="medium">
        <color rgb="FF000000"/>
      </top>
      <bottom/>
      <diagonal/>
    </border>
    <border>
      <left style="medium">
        <color indexed="64"/>
      </left>
      <right/>
      <top/>
      <bottom style="medium">
        <color rgb="FF000000"/>
      </bottom>
      <diagonal/>
    </border>
    <border>
      <left/>
      <right style="medium">
        <color rgb="FF000000"/>
      </right>
      <top/>
      <bottom style="thick">
        <color indexed="64"/>
      </bottom>
      <diagonal/>
    </border>
    <border>
      <left style="medium">
        <color rgb="FF000000"/>
      </left>
      <right style="medium">
        <color indexed="64"/>
      </right>
      <top/>
      <bottom style="thick">
        <color indexed="64"/>
      </bottom>
      <diagonal/>
    </border>
    <border>
      <left style="medium">
        <color rgb="FF000000"/>
      </left>
      <right/>
      <top/>
      <bottom style="thick">
        <color indexed="64"/>
      </bottom>
      <diagonal/>
    </border>
    <border>
      <left style="medium">
        <color indexed="64"/>
      </left>
      <right style="medium">
        <color rgb="FF000000"/>
      </right>
      <top style="medium">
        <color rgb="FF000000"/>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style="medium">
        <color indexed="64"/>
      </left>
      <right style="medium">
        <color indexed="64"/>
      </right>
      <top/>
      <bottom style="thick">
        <color auto="1"/>
      </bottom>
      <diagonal/>
    </border>
    <border>
      <left style="medium">
        <color indexed="64"/>
      </left>
      <right style="medium">
        <color rgb="FF000000"/>
      </right>
      <top/>
      <bottom style="thick">
        <color auto="1"/>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indexed="64"/>
      </right>
      <top/>
      <bottom/>
      <diagonal/>
    </border>
    <border>
      <left style="thin">
        <color theme="0"/>
      </left>
      <right/>
      <top/>
      <bottom style="thin">
        <color indexed="64"/>
      </bottom>
      <diagonal/>
    </border>
  </borders>
  <cellStyleXfs count="6">
    <xf numFmtId="0" fontId="0" fillId="0" borderId="0"/>
    <xf numFmtId="0" fontId="1" fillId="0" borderId="0" applyNumberForma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3" fillId="4" borderId="12" applyNumberFormat="0" applyAlignment="0" applyProtection="0"/>
    <xf numFmtId="0" fontId="31" fillId="0" borderId="0"/>
  </cellStyleXfs>
  <cellXfs count="506">
    <xf numFmtId="0" fontId="0" fillId="0" borderId="0" xfId="0"/>
    <xf numFmtId="2" fontId="8" fillId="7" borderId="20" xfId="0" applyNumberFormat="1" applyFont="1" applyFill="1" applyBorder="1"/>
    <xf numFmtId="2" fontId="8" fillId="7" borderId="23" xfId="0" applyNumberFormat="1" applyFont="1" applyFill="1" applyBorder="1" applyAlignment="1">
      <alignment horizontal="center"/>
    </xf>
    <xf numFmtId="2" fontId="8" fillId="7" borderId="22" xfId="0" applyNumberFormat="1" applyFont="1" applyFill="1" applyBorder="1"/>
    <xf numFmtId="9" fontId="8" fillId="10" borderId="37" xfId="0" applyNumberFormat="1" applyFont="1" applyFill="1" applyBorder="1"/>
    <xf numFmtId="0" fontId="9" fillId="11" borderId="0" xfId="0" applyFont="1" applyFill="1" applyAlignment="1">
      <alignment horizontal="right"/>
    </xf>
    <xf numFmtId="0" fontId="9" fillId="11" borderId="16" xfId="0" applyFont="1" applyFill="1" applyBorder="1" applyAlignment="1">
      <alignment horizontal="center"/>
    </xf>
    <xf numFmtId="164" fontId="9" fillId="11" borderId="16" xfId="0" applyNumberFormat="1" applyFont="1" applyFill="1" applyBorder="1" applyAlignment="1">
      <alignment horizontal="center"/>
    </xf>
    <xf numFmtId="0" fontId="9" fillId="11" borderId="18" xfId="0" applyFont="1" applyFill="1" applyBorder="1" applyAlignment="1">
      <alignment horizontal="right"/>
    </xf>
    <xf numFmtId="9" fontId="9" fillId="11" borderId="0" xfId="0" applyNumberFormat="1" applyFont="1" applyFill="1" applyAlignment="1">
      <alignment horizontal="right"/>
    </xf>
    <xf numFmtId="164" fontId="9" fillId="11" borderId="19" xfId="0" applyNumberFormat="1" applyFont="1" applyFill="1" applyBorder="1" applyAlignment="1">
      <alignment horizontal="center"/>
    </xf>
    <xf numFmtId="164" fontId="9" fillId="11" borderId="0" xfId="0" applyNumberFormat="1" applyFont="1" applyFill="1" applyAlignment="1">
      <alignment horizontal="right"/>
    </xf>
    <xf numFmtId="1" fontId="9" fillId="11" borderId="0" xfId="0" applyNumberFormat="1" applyFont="1" applyFill="1" applyAlignment="1">
      <alignment horizontal="center"/>
    </xf>
    <xf numFmtId="164" fontId="9" fillId="11" borderId="18" xfId="0" applyNumberFormat="1" applyFont="1" applyFill="1" applyBorder="1" applyAlignment="1">
      <alignment horizontal="right"/>
    </xf>
    <xf numFmtId="164" fontId="9" fillId="11" borderId="19" xfId="0" applyNumberFormat="1" applyFont="1" applyFill="1" applyBorder="1" applyAlignment="1">
      <alignment horizontal="right"/>
    </xf>
    <xf numFmtId="9" fontId="8" fillId="10" borderId="38" xfId="0" applyNumberFormat="1" applyFont="1" applyFill="1" applyBorder="1"/>
    <xf numFmtId="9" fontId="8" fillId="10" borderId="39" xfId="0" applyNumberFormat="1" applyFont="1" applyFill="1" applyBorder="1"/>
    <xf numFmtId="0" fontId="9" fillId="11" borderId="0" xfId="0" applyFont="1" applyFill="1" applyAlignment="1">
      <alignment horizontal="center"/>
    </xf>
    <xf numFmtId="0" fontId="9" fillId="12" borderId="0" xfId="0" applyFont="1" applyFill="1"/>
    <xf numFmtId="0" fontId="9" fillId="13" borderId="7" xfId="0" applyFont="1" applyFill="1" applyBorder="1"/>
    <xf numFmtId="9" fontId="9" fillId="13" borderId="9" xfId="0" applyNumberFormat="1" applyFont="1" applyFill="1" applyBorder="1"/>
    <xf numFmtId="0" fontId="5" fillId="6" borderId="0" xfId="0" applyFont="1" applyFill="1" applyAlignment="1">
      <alignment vertical="top"/>
    </xf>
    <xf numFmtId="0" fontId="5" fillId="6" borderId="0" xfId="0" applyFont="1" applyFill="1" applyAlignment="1">
      <alignment vertical="top" wrapText="1"/>
    </xf>
    <xf numFmtId="0" fontId="5" fillId="0" borderId="0" xfId="0" applyFont="1" applyAlignment="1">
      <alignment vertical="top"/>
    </xf>
    <xf numFmtId="0" fontId="5" fillId="0" borderId="1" xfId="0" applyFont="1" applyBorder="1" applyAlignment="1">
      <alignment vertical="top"/>
    </xf>
    <xf numFmtId="0" fontId="5" fillId="0" borderId="14" xfId="0" applyFont="1" applyBorder="1" applyAlignment="1">
      <alignment vertical="top"/>
    </xf>
    <xf numFmtId="0" fontId="5" fillId="0" borderId="0" xfId="0" applyFont="1" applyAlignment="1">
      <alignment vertical="top" wrapText="1"/>
    </xf>
    <xf numFmtId="9" fontId="8" fillId="10" borderId="0" xfId="0" applyNumberFormat="1" applyFont="1" applyFill="1"/>
    <xf numFmtId="0" fontId="20" fillId="6" borderId="0" xfId="0" applyFont="1" applyFill="1" applyAlignment="1">
      <alignment vertical="top"/>
    </xf>
    <xf numFmtId="0" fontId="20" fillId="6" borderId="13" xfId="0" applyFont="1" applyFill="1" applyBorder="1" applyAlignment="1">
      <alignment vertical="top"/>
    </xf>
    <xf numFmtId="0" fontId="20" fillId="6" borderId="5" xfId="0" applyFont="1" applyFill="1" applyBorder="1" applyAlignment="1">
      <alignment vertical="top"/>
    </xf>
    <xf numFmtId="0" fontId="20" fillId="6" borderId="6" xfId="0" applyFont="1" applyFill="1" applyBorder="1" applyAlignment="1">
      <alignment vertical="top" wrapText="1"/>
    </xf>
    <xf numFmtId="0" fontId="20" fillId="6" borderId="8" xfId="0" applyFont="1" applyFill="1" applyBorder="1" applyAlignment="1">
      <alignment vertical="top" wrapText="1"/>
    </xf>
    <xf numFmtId="0" fontId="18" fillId="6" borderId="0" xfId="0" applyFont="1" applyFill="1" applyAlignment="1">
      <alignment horizontal="left" vertical="center"/>
    </xf>
    <xf numFmtId="0" fontId="5" fillId="6" borderId="3" xfId="0" applyFont="1" applyFill="1" applyBorder="1" applyAlignment="1">
      <alignment vertical="top"/>
    </xf>
    <xf numFmtId="0" fontId="9" fillId="11" borderId="7" xfId="0" applyFont="1" applyFill="1" applyBorder="1" applyAlignment="1">
      <alignment horizontal="right"/>
    </xf>
    <xf numFmtId="164" fontId="9" fillId="11" borderId="8" xfId="0" applyNumberFormat="1" applyFont="1" applyFill="1" applyBorder="1" applyAlignment="1">
      <alignment horizontal="right"/>
    </xf>
    <xf numFmtId="164" fontId="9" fillId="11" borderId="9" xfId="0" applyNumberFormat="1" applyFont="1" applyFill="1" applyBorder="1" applyAlignment="1">
      <alignment horizontal="right"/>
    </xf>
    <xf numFmtId="9" fontId="8" fillId="10" borderId="11" xfId="0" applyNumberFormat="1" applyFont="1" applyFill="1" applyBorder="1"/>
    <xf numFmtId="9" fontId="8" fillId="10" borderId="57" xfId="0" applyNumberFormat="1" applyFont="1" applyFill="1" applyBorder="1"/>
    <xf numFmtId="0" fontId="9" fillId="11" borderId="11" xfId="0" applyFont="1" applyFill="1" applyBorder="1" applyAlignment="1">
      <alignment horizontal="right"/>
    </xf>
    <xf numFmtId="0" fontId="9" fillId="11" borderId="11" xfId="0" applyFont="1" applyFill="1" applyBorder="1" applyAlignment="1">
      <alignment horizontal="center"/>
    </xf>
    <xf numFmtId="164" fontId="9" fillId="11" borderId="11" xfId="0" applyNumberFormat="1" applyFont="1" applyFill="1" applyBorder="1" applyAlignment="1">
      <alignment horizontal="center"/>
    </xf>
    <xf numFmtId="0" fontId="9" fillId="11" borderId="58" xfId="0" applyFont="1" applyFill="1" applyBorder="1" applyAlignment="1">
      <alignment horizontal="right"/>
    </xf>
    <xf numFmtId="9" fontId="9" fillId="11" borderId="11" xfId="0" applyNumberFormat="1" applyFont="1" applyFill="1" applyBorder="1" applyAlignment="1">
      <alignment horizontal="right"/>
    </xf>
    <xf numFmtId="164" fontId="9" fillId="11" borderId="56" xfId="0" applyNumberFormat="1" applyFont="1" applyFill="1" applyBorder="1" applyAlignment="1">
      <alignment horizontal="center"/>
    </xf>
    <xf numFmtId="164" fontId="9" fillId="11" borderId="11" xfId="0" applyNumberFormat="1" applyFont="1" applyFill="1" applyBorder="1" applyAlignment="1">
      <alignment horizontal="right"/>
    </xf>
    <xf numFmtId="1" fontId="9" fillId="11" borderId="11" xfId="0" applyNumberFormat="1" applyFont="1" applyFill="1" applyBorder="1" applyAlignment="1">
      <alignment horizontal="center"/>
    </xf>
    <xf numFmtId="164" fontId="9" fillId="11" borderId="58" xfId="0" applyNumberFormat="1" applyFont="1" applyFill="1" applyBorder="1" applyAlignment="1">
      <alignment horizontal="right"/>
    </xf>
    <xf numFmtId="164" fontId="9" fillId="11" borderId="56" xfId="0" applyNumberFormat="1" applyFont="1" applyFill="1" applyBorder="1" applyAlignment="1">
      <alignment horizontal="right"/>
    </xf>
    <xf numFmtId="9" fontId="8" fillId="10" borderId="61" xfId="0" applyNumberFormat="1" applyFont="1" applyFill="1" applyBorder="1"/>
    <xf numFmtId="9" fontId="8" fillId="10" borderId="62" xfId="0" applyNumberFormat="1" applyFont="1" applyFill="1" applyBorder="1"/>
    <xf numFmtId="9" fontId="8" fillId="10" borderId="63" xfId="0" applyNumberFormat="1" applyFont="1" applyFill="1" applyBorder="1"/>
    <xf numFmtId="1" fontId="9" fillId="14" borderId="0" xfId="0" applyNumberFormat="1" applyFont="1" applyFill="1" applyAlignment="1">
      <alignment horizontal="center"/>
    </xf>
    <xf numFmtId="9" fontId="8" fillId="15" borderId="61" xfId="0" applyNumberFormat="1" applyFont="1" applyFill="1" applyBorder="1"/>
    <xf numFmtId="9" fontId="8" fillId="15" borderId="0" xfId="0" applyNumberFormat="1" applyFont="1" applyFill="1"/>
    <xf numFmtId="9" fontId="8" fillId="15" borderId="38" xfId="0" applyNumberFormat="1" applyFont="1" applyFill="1" applyBorder="1"/>
    <xf numFmtId="9" fontId="8" fillId="15" borderId="39" xfId="0" applyNumberFormat="1" applyFont="1" applyFill="1" applyBorder="1"/>
    <xf numFmtId="0" fontId="9" fillId="16" borderId="0" xfId="0" applyFont="1" applyFill="1" applyAlignment="1">
      <alignment horizontal="right"/>
    </xf>
    <xf numFmtId="0" fontId="9" fillId="16" borderId="0" xfId="0" applyFont="1" applyFill="1" applyAlignment="1">
      <alignment horizontal="center"/>
    </xf>
    <xf numFmtId="164" fontId="9" fillId="16" borderId="19" xfId="0" applyNumberFormat="1" applyFont="1" applyFill="1" applyBorder="1" applyAlignment="1">
      <alignment horizontal="center"/>
    </xf>
    <xf numFmtId="0" fontId="9" fillId="16" borderId="18" xfId="0" applyFont="1" applyFill="1" applyBorder="1" applyAlignment="1">
      <alignment horizontal="right"/>
    </xf>
    <xf numFmtId="9" fontId="9" fillId="16" borderId="0" xfId="0" applyNumberFormat="1" applyFont="1" applyFill="1" applyAlignment="1">
      <alignment horizontal="right"/>
    </xf>
    <xf numFmtId="0" fontId="9" fillId="17" borderId="0" xfId="0" applyFont="1" applyFill="1" applyAlignment="1">
      <alignment horizontal="right"/>
    </xf>
    <xf numFmtId="1" fontId="9" fillId="17" borderId="0" xfId="0" applyNumberFormat="1" applyFont="1" applyFill="1" applyAlignment="1">
      <alignment horizontal="center"/>
    </xf>
    <xf numFmtId="164" fontId="9" fillId="16" borderId="18" xfId="0" applyNumberFormat="1" applyFont="1" applyFill="1" applyBorder="1" applyAlignment="1">
      <alignment horizontal="right"/>
    </xf>
    <xf numFmtId="164" fontId="9" fillId="16" borderId="0" xfId="0" applyNumberFormat="1" applyFont="1" applyFill="1" applyAlignment="1">
      <alignment horizontal="right"/>
    </xf>
    <xf numFmtId="164" fontId="9" fillId="16" borderId="19" xfId="0" applyNumberFormat="1" applyFont="1" applyFill="1" applyBorder="1" applyAlignment="1">
      <alignment horizontal="right"/>
    </xf>
    <xf numFmtId="0" fontId="6" fillId="7" borderId="16" xfId="0" applyFont="1" applyFill="1" applyBorder="1" applyAlignment="1">
      <alignment horizontal="center" vertical="center"/>
    </xf>
    <xf numFmtId="0" fontId="6" fillId="7" borderId="0" xfId="0" applyFont="1" applyFill="1" applyAlignment="1">
      <alignment horizontal="center" vertical="center"/>
    </xf>
    <xf numFmtId="0" fontId="6" fillId="7" borderId="21" xfId="0" applyFont="1" applyFill="1" applyBorder="1" applyAlignment="1">
      <alignment horizontal="center" vertical="center"/>
    </xf>
    <xf numFmtId="0" fontId="5" fillId="18" borderId="0" xfId="0" applyFont="1" applyFill="1" applyAlignment="1">
      <alignment vertical="top"/>
    </xf>
    <xf numFmtId="0" fontId="25" fillId="18" borderId="0" xfId="0" applyFont="1" applyFill="1" applyAlignment="1">
      <alignment vertical="top"/>
    </xf>
    <xf numFmtId="0" fontId="28" fillId="0" borderId="0" xfId="0" applyFont="1"/>
    <xf numFmtId="0" fontId="15" fillId="5" borderId="0" xfId="1" applyFont="1" applyFill="1" applyBorder="1" applyAlignment="1" applyProtection="1">
      <alignment vertical="top" wrapText="1"/>
    </xf>
    <xf numFmtId="0" fontId="34" fillId="0" borderId="0" xfId="0" applyFont="1"/>
    <xf numFmtId="0" fontId="12" fillId="3" borderId="2" xfId="0" applyFont="1" applyFill="1" applyBorder="1" applyAlignment="1">
      <alignment vertical="top"/>
    </xf>
    <xf numFmtId="0" fontId="18" fillId="3" borderId="3" xfId="0" applyFont="1" applyFill="1" applyBorder="1" applyAlignment="1">
      <alignment vertical="top"/>
    </xf>
    <xf numFmtId="0" fontId="18" fillId="3" borderId="4" xfId="0" applyFont="1" applyFill="1" applyBorder="1" applyAlignment="1">
      <alignment vertical="top" wrapText="1"/>
    </xf>
    <xf numFmtId="0" fontId="18" fillId="3" borderId="5" xfId="0" applyFont="1" applyFill="1" applyBorder="1" applyAlignment="1">
      <alignment vertical="top"/>
    </xf>
    <xf numFmtId="0" fontId="18" fillId="3" borderId="0" xfId="0" applyFont="1" applyFill="1" applyAlignment="1">
      <alignment vertical="top"/>
    </xf>
    <xf numFmtId="0" fontId="33" fillId="3" borderId="6" xfId="1" applyFont="1" applyFill="1" applyBorder="1" applyAlignment="1">
      <alignment vertical="top" wrapText="1"/>
    </xf>
    <xf numFmtId="0" fontId="18" fillId="3" borderId="6" xfId="0" applyFont="1" applyFill="1" applyBorder="1" applyAlignment="1">
      <alignment vertical="top" wrapText="1"/>
    </xf>
    <xf numFmtId="0" fontId="19" fillId="3" borderId="6" xfId="0" applyFont="1" applyFill="1" applyBorder="1" applyAlignment="1">
      <alignment vertical="top" wrapText="1"/>
    </xf>
    <xf numFmtId="0" fontId="18" fillId="3" borderId="0" xfId="0" applyFont="1" applyFill="1" applyAlignment="1">
      <alignment vertical="top" wrapText="1"/>
    </xf>
    <xf numFmtId="0" fontId="35" fillId="2" borderId="10" xfId="0" applyFont="1" applyFill="1" applyBorder="1" applyAlignment="1">
      <alignment vertical="top"/>
    </xf>
    <xf numFmtId="0" fontId="13" fillId="2" borderId="0" xfId="0" applyFont="1" applyFill="1" applyAlignment="1">
      <alignment vertical="top"/>
    </xf>
    <xf numFmtId="0" fontId="13" fillId="2" borderId="6" xfId="0" applyFont="1" applyFill="1" applyBorder="1" applyAlignment="1">
      <alignment vertical="top" wrapText="1"/>
    </xf>
    <xf numFmtId="0" fontId="13" fillId="2" borderId="5" xfId="0" applyFont="1" applyFill="1" applyBorder="1" applyAlignment="1">
      <alignment vertical="top"/>
    </xf>
    <xf numFmtId="0" fontId="13" fillId="2" borderId="7" xfId="0" applyFont="1" applyFill="1" applyBorder="1" applyAlignment="1">
      <alignment vertical="top"/>
    </xf>
    <xf numFmtId="0" fontId="13" fillId="2" borderId="8" xfId="0" applyFont="1" applyFill="1" applyBorder="1" applyAlignment="1">
      <alignment vertical="top"/>
    </xf>
    <xf numFmtId="0" fontId="13" fillId="2" borderId="9" xfId="0" applyFont="1" applyFill="1" applyBorder="1" applyAlignment="1">
      <alignment vertical="top" wrapText="1"/>
    </xf>
    <xf numFmtId="0" fontId="15" fillId="5" borderId="0" xfId="1" applyFont="1" applyFill="1" applyBorder="1" applyAlignment="1" applyProtection="1">
      <alignment horizontal="left" vertical="top" wrapText="1" indent="1"/>
    </xf>
    <xf numFmtId="0" fontId="18" fillId="5" borderId="0" xfId="1" applyFont="1" applyFill="1" applyBorder="1" applyAlignment="1" applyProtection="1">
      <alignment horizontal="left" vertical="top" wrapText="1" indent="1"/>
    </xf>
    <xf numFmtId="0" fontId="25" fillId="0" borderId="0" xfId="0" applyFont="1" applyAlignment="1">
      <alignment vertical="top"/>
    </xf>
    <xf numFmtId="0" fontId="18" fillId="19" borderId="70" xfId="0" applyFont="1" applyFill="1" applyBorder="1" applyAlignment="1" applyProtection="1">
      <alignment vertical="center"/>
      <protection locked="0"/>
    </xf>
    <xf numFmtId="9" fontId="27" fillId="19" borderId="70" xfId="0" applyNumberFormat="1" applyFont="1" applyFill="1" applyBorder="1" applyAlignment="1" applyProtection="1">
      <alignment horizontal="center" vertical="center"/>
      <protection locked="0"/>
    </xf>
    <xf numFmtId="9" fontId="18" fillId="19" borderId="70" xfId="0" applyNumberFormat="1" applyFont="1" applyFill="1" applyBorder="1" applyAlignment="1" applyProtection="1">
      <alignment horizontal="center" vertical="center"/>
      <protection locked="0"/>
    </xf>
    <xf numFmtId="0" fontId="33" fillId="6" borderId="78" xfId="1" applyFont="1" applyFill="1" applyBorder="1" applyAlignment="1" applyProtection="1">
      <alignment horizontal="left" vertical="top" wrapText="1" indent="1"/>
    </xf>
    <xf numFmtId="0" fontId="33" fillId="6" borderId="78" xfId="1" applyFont="1" applyFill="1" applyBorder="1" applyAlignment="1" applyProtection="1">
      <alignment horizontal="left" indent="1"/>
    </xf>
    <xf numFmtId="0" fontId="38" fillId="21" borderId="67" xfId="1" applyFont="1" applyFill="1" applyBorder="1" applyAlignment="1" applyProtection="1">
      <alignment horizontal="left" vertical="center" wrapText="1" indent="1"/>
    </xf>
    <xf numFmtId="0" fontId="15" fillId="5" borderId="0" xfId="1" applyFont="1" applyFill="1" applyBorder="1" applyAlignment="1" applyProtection="1">
      <alignment horizontal="right" vertical="top" wrapText="1" indent="1"/>
    </xf>
    <xf numFmtId="0" fontId="32" fillId="5" borderId="0" xfId="1" applyFont="1" applyFill="1" applyBorder="1" applyAlignment="1" applyProtection="1">
      <alignment vertical="top" wrapText="1"/>
    </xf>
    <xf numFmtId="0" fontId="32" fillId="5" borderId="0" xfId="1" applyFont="1" applyFill="1" applyBorder="1" applyAlignment="1" applyProtection="1">
      <alignment horizontal="right" vertical="top" wrapText="1" indent="1"/>
    </xf>
    <xf numFmtId="0" fontId="32" fillId="5" borderId="0" xfId="1" applyFont="1" applyFill="1" applyBorder="1" applyAlignment="1" applyProtection="1">
      <alignment horizontal="left" vertical="top" wrapText="1"/>
    </xf>
    <xf numFmtId="0" fontId="33" fillId="6" borderId="78" xfId="1" applyFont="1" applyFill="1" applyBorder="1" applyAlignment="1" applyProtection="1">
      <alignment horizontal="left" vertical="top" wrapText="1" indent="2"/>
    </xf>
    <xf numFmtId="0" fontId="33" fillId="6" borderId="78" xfId="1" applyFont="1" applyFill="1" applyBorder="1" applyAlignment="1" applyProtection="1">
      <alignment horizontal="left" wrapText="1" indent="1"/>
    </xf>
    <xf numFmtId="0" fontId="18" fillId="5" borderId="69" xfId="1" applyFont="1" applyFill="1" applyBorder="1" applyAlignment="1" applyProtection="1">
      <alignment vertical="top" wrapText="1"/>
    </xf>
    <xf numFmtId="0" fontId="18" fillId="6" borderId="78" xfId="1" applyFont="1" applyFill="1" applyBorder="1" applyAlignment="1" applyProtection="1">
      <alignment horizontal="left" vertical="top" wrapText="1" indent="1"/>
    </xf>
    <xf numFmtId="0" fontId="15" fillId="5" borderId="68" xfId="1" applyFont="1" applyFill="1" applyBorder="1" applyAlignment="1" applyProtection="1">
      <alignment horizontal="left" vertical="top" wrapText="1" indent="1"/>
    </xf>
    <xf numFmtId="0" fontId="15" fillId="5" borderId="68" xfId="1" applyFont="1" applyFill="1" applyBorder="1" applyAlignment="1" applyProtection="1">
      <alignment vertical="top" wrapText="1"/>
    </xf>
    <xf numFmtId="0" fontId="33" fillId="6" borderId="77" xfId="1" applyFont="1" applyFill="1" applyBorder="1" applyAlignment="1" applyProtection="1">
      <alignment horizontal="left" vertical="top" wrapText="1" indent="1"/>
    </xf>
    <xf numFmtId="0" fontId="38" fillId="21" borderId="74" xfId="1" applyFont="1" applyFill="1" applyBorder="1" applyAlignment="1" applyProtection="1">
      <alignment horizontal="left" vertical="center" wrapText="1" indent="1"/>
    </xf>
    <xf numFmtId="0" fontId="44" fillId="5" borderId="0" xfId="1" applyFont="1" applyFill="1" applyBorder="1" applyAlignment="1" applyProtection="1">
      <alignment horizontal="left" vertical="center" wrapText="1"/>
    </xf>
    <xf numFmtId="0" fontId="44" fillId="5" borderId="0" xfId="1" applyFont="1" applyFill="1" applyBorder="1" applyAlignment="1" applyProtection="1">
      <alignment vertical="top" wrapText="1"/>
    </xf>
    <xf numFmtId="0" fontId="38" fillId="6" borderId="77" xfId="1" applyFont="1" applyFill="1" applyBorder="1" applyAlignment="1" applyProtection="1">
      <alignment horizontal="left" vertical="center" wrapText="1" indent="1"/>
    </xf>
    <xf numFmtId="0" fontId="38" fillId="21" borderId="70" xfId="1" applyFont="1" applyFill="1" applyBorder="1" applyAlignment="1" applyProtection="1">
      <alignment horizontal="left" vertical="center" wrapText="1" indent="1"/>
    </xf>
    <xf numFmtId="0" fontId="33" fillId="6" borderId="80" xfId="1" applyFont="1" applyFill="1" applyBorder="1" applyAlignment="1" applyProtection="1">
      <alignment horizontal="left" vertical="top" wrapText="1" indent="1"/>
    </xf>
    <xf numFmtId="0" fontId="5" fillId="0" borderId="0" xfId="0" applyFont="1"/>
    <xf numFmtId="0" fontId="11" fillId="0" borderId="0" xfId="0" applyFont="1"/>
    <xf numFmtId="0" fontId="5" fillId="21" borderId="0" xfId="0" applyFont="1" applyFill="1" applyAlignment="1">
      <alignment vertical="top"/>
    </xf>
    <xf numFmtId="0" fontId="25" fillId="21" borderId="0" xfId="0" applyFont="1" applyFill="1" applyAlignment="1">
      <alignment vertical="top"/>
    </xf>
    <xf numFmtId="0" fontId="11" fillId="21" borderId="0" xfId="0" applyFont="1" applyFill="1" applyAlignment="1">
      <alignment horizontal="left" vertical="top"/>
    </xf>
    <xf numFmtId="0" fontId="11" fillId="21" borderId="0" xfId="0" applyFont="1" applyFill="1" applyAlignment="1">
      <alignment vertical="top"/>
    </xf>
    <xf numFmtId="0" fontId="27" fillId="5" borderId="70" xfId="4" applyFont="1" applyFill="1" applyBorder="1" applyAlignment="1" applyProtection="1">
      <alignment horizontal="left" vertical="top" wrapText="1"/>
    </xf>
    <xf numFmtId="0" fontId="18" fillId="6" borderId="73" xfId="0" applyFont="1" applyFill="1" applyBorder="1" applyAlignment="1">
      <alignment vertical="top"/>
    </xf>
    <xf numFmtId="0" fontId="18" fillId="6" borderId="68" xfId="0" applyFont="1" applyFill="1" applyBorder="1" applyAlignment="1">
      <alignment vertical="top"/>
    </xf>
    <xf numFmtId="0" fontId="47" fillId="6" borderId="74" xfId="0" applyFont="1" applyFill="1" applyBorder="1" applyAlignment="1">
      <alignment vertical="top"/>
    </xf>
    <xf numFmtId="0" fontId="18" fillId="6" borderId="75" xfId="0" applyFont="1" applyFill="1" applyBorder="1" applyAlignment="1">
      <alignment vertical="top"/>
    </xf>
    <xf numFmtId="0" fontId="18" fillId="6" borderId="0" xfId="0" applyFont="1" applyFill="1" applyAlignment="1">
      <alignment vertical="top"/>
    </xf>
    <xf numFmtId="0" fontId="12" fillId="6" borderId="0" xfId="0" applyFont="1" applyFill="1" applyAlignment="1">
      <alignment horizontal="left" vertical="top"/>
    </xf>
    <xf numFmtId="0" fontId="47" fillId="6" borderId="69" xfId="0" applyFont="1" applyFill="1" applyBorder="1" applyAlignment="1">
      <alignment vertical="top"/>
    </xf>
    <xf numFmtId="0" fontId="18" fillId="6" borderId="76" xfId="0" applyFont="1" applyFill="1" applyBorder="1" applyAlignment="1">
      <alignment vertical="top"/>
    </xf>
    <xf numFmtId="0" fontId="18" fillId="6" borderId="71" xfId="0" applyFont="1" applyFill="1" applyBorder="1" applyAlignment="1">
      <alignment vertical="top"/>
    </xf>
    <xf numFmtId="0" fontId="5" fillId="6" borderId="71" xfId="0" applyFont="1" applyFill="1" applyBorder="1" applyAlignment="1">
      <alignment vertical="top"/>
    </xf>
    <xf numFmtId="0" fontId="47" fillId="6" borderId="72" xfId="0" applyFont="1" applyFill="1" applyBorder="1" applyAlignment="1">
      <alignment vertical="top"/>
    </xf>
    <xf numFmtId="0" fontId="11" fillId="0" borderId="0" xfId="0" applyFont="1" applyAlignment="1">
      <alignment vertical="top"/>
    </xf>
    <xf numFmtId="0" fontId="33" fillId="6" borderId="78" xfId="1" applyFont="1" applyFill="1" applyBorder="1" applyAlignment="1" applyProtection="1">
      <alignment horizontal="center" vertical="top" wrapText="1"/>
    </xf>
    <xf numFmtId="0" fontId="33" fillId="6" borderId="78" xfId="1" applyFont="1" applyFill="1" applyBorder="1" applyAlignment="1" applyProtection="1">
      <alignment vertical="top" wrapText="1"/>
    </xf>
    <xf numFmtId="0" fontId="33" fillId="6" borderId="69" xfId="1" applyFont="1" applyFill="1" applyBorder="1" applyAlignment="1" applyProtection="1">
      <alignment horizontal="left" vertical="top" wrapText="1" indent="1"/>
    </xf>
    <xf numFmtId="0" fontId="11" fillId="0" borderId="0" xfId="0" applyFont="1" applyAlignment="1">
      <alignment horizontal="left" vertical="top"/>
    </xf>
    <xf numFmtId="9" fontId="5" fillId="0" borderId="0" xfId="3" applyFont="1" applyAlignment="1">
      <alignment horizontal="left" vertical="top"/>
    </xf>
    <xf numFmtId="0" fontId="5" fillId="0" borderId="0" xfId="0" applyFont="1" applyAlignment="1">
      <alignment horizontal="left" vertical="top"/>
    </xf>
    <xf numFmtId="164" fontId="9" fillId="11" borderId="0" xfId="0" applyNumberFormat="1" applyFont="1" applyFill="1" applyAlignment="1">
      <alignment horizontal="left"/>
    </xf>
    <xf numFmtId="0" fontId="9" fillId="14" borderId="0" xfId="0" applyFont="1" applyFill="1" applyAlignment="1">
      <alignment horizontal="left"/>
    </xf>
    <xf numFmtId="0" fontId="9" fillId="17" borderId="0" xfId="0" applyFont="1" applyFill="1" applyAlignment="1">
      <alignment horizontal="left"/>
    </xf>
    <xf numFmtId="164" fontId="9" fillId="11" borderId="11" xfId="0" applyNumberFormat="1" applyFont="1" applyFill="1" applyBorder="1" applyAlignment="1">
      <alignment horizontal="left"/>
    </xf>
    <xf numFmtId="0" fontId="9" fillId="12" borderId="0" xfId="0" applyFont="1" applyFill="1" applyAlignment="1">
      <alignment horizontal="left"/>
    </xf>
    <xf numFmtId="2" fontId="5" fillId="0" borderId="0" xfId="0" applyNumberFormat="1" applyFont="1" applyAlignment="1">
      <alignment vertical="top"/>
    </xf>
    <xf numFmtId="0" fontId="47" fillId="6" borderId="0" xfId="0" applyFont="1" applyFill="1" applyAlignment="1">
      <alignment vertical="top"/>
    </xf>
    <xf numFmtId="0" fontId="49" fillId="6" borderId="0" xfId="0" applyFont="1" applyFill="1" applyAlignment="1">
      <alignment vertical="top"/>
    </xf>
    <xf numFmtId="0" fontId="47" fillId="6" borderId="0" xfId="0" applyFont="1" applyFill="1" applyAlignment="1">
      <alignment vertical="center"/>
    </xf>
    <xf numFmtId="0" fontId="47" fillId="6" borderId="0" xfId="0" applyFont="1" applyFill="1" applyAlignment="1">
      <alignment vertical="top" wrapText="1"/>
    </xf>
    <xf numFmtId="0" fontId="47" fillId="6" borderId="0" xfId="0" applyFont="1" applyFill="1" applyAlignment="1">
      <alignment horizontal="left" vertical="top"/>
    </xf>
    <xf numFmtId="0" fontId="47" fillId="0" borderId="0" xfId="0" applyFont="1" applyAlignment="1">
      <alignment vertical="top"/>
    </xf>
    <xf numFmtId="0" fontId="13" fillId="21" borderId="73" xfId="0" applyFont="1" applyFill="1" applyBorder="1" applyAlignment="1">
      <alignment vertical="top"/>
    </xf>
    <xf numFmtId="0" fontId="13" fillId="21" borderId="68" xfId="0" applyFont="1" applyFill="1" applyBorder="1" applyAlignment="1">
      <alignment vertical="top"/>
    </xf>
    <xf numFmtId="0" fontId="13" fillId="21" borderId="68" xfId="0" applyFont="1" applyFill="1" applyBorder="1" applyAlignment="1">
      <alignment vertical="center"/>
    </xf>
    <xf numFmtId="0" fontId="13" fillId="21" borderId="68" xfId="0" applyFont="1" applyFill="1" applyBorder="1" applyAlignment="1">
      <alignment horizontal="left" vertical="top" indent="1"/>
    </xf>
    <xf numFmtId="0" fontId="13" fillId="21" borderId="74" xfId="0" applyFont="1" applyFill="1" applyBorder="1" applyAlignment="1">
      <alignment horizontal="left" vertical="top" indent="1"/>
    </xf>
    <xf numFmtId="0" fontId="13" fillId="21" borderId="75" xfId="0" applyFont="1" applyFill="1" applyBorder="1" applyAlignment="1">
      <alignment vertical="top"/>
    </xf>
    <xf numFmtId="0" fontId="13" fillId="21" borderId="0" xfId="0" applyFont="1" applyFill="1" applyAlignment="1">
      <alignment vertical="top"/>
    </xf>
    <xf numFmtId="0" fontId="13" fillId="21" borderId="0" xfId="0" applyFont="1" applyFill="1" applyAlignment="1">
      <alignment vertical="center"/>
    </xf>
    <xf numFmtId="0" fontId="13" fillId="21" borderId="0" xfId="0" applyFont="1" applyFill="1" applyAlignment="1">
      <alignment horizontal="left" vertical="top" wrapText="1" indent="1"/>
    </xf>
    <xf numFmtId="0" fontId="13" fillId="21" borderId="0" xfId="0" applyFont="1" applyFill="1" applyAlignment="1">
      <alignment vertical="top" wrapText="1"/>
    </xf>
    <xf numFmtId="0" fontId="13" fillId="21" borderId="69" xfId="0" applyFont="1" applyFill="1" applyBorder="1" applyAlignment="1">
      <alignment horizontal="left" vertical="top" wrapText="1" indent="1"/>
    </xf>
    <xf numFmtId="0" fontId="26" fillId="21" borderId="0" xfId="0" applyFont="1" applyFill="1" applyAlignment="1">
      <alignment vertical="top"/>
    </xf>
    <xf numFmtId="0" fontId="36" fillId="21" borderId="0" xfId="1" applyFont="1" applyFill="1" applyBorder="1" applyAlignment="1" applyProtection="1">
      <alignment vertical="top"/>
    </xf>
    <xf numFmtId="0" fontId="26" fillId="21" borderId="0" xfId="0" applyFont="1" applyFill="1" applyAlignment="1">
      <alignment vertical="center"/>
    </xf>
    <xf numFmtId="0" fontId="13" fillId="21" borderId="76" xfId="0" applyFont="1" applyFill="1" applyBorder="1" applyAlignment="1">
      <alignment vertical="top"/>
    </xf>
    <xf numFmtId="0" fontId="13" fillId="21" borderId="71" xfId="0" applyFont="1" applyFill="1" applyBorder="1" applyAlignment="1">
      <alignment vertical="top"/>
    </xf>
    <xf numFmtId="0" fontId="13" fillId="21" borderId="71" xfId="0" applyFont="1" applyFill="1" applyBorder="1" applyAlignment="1">
      <alignment vertical="center"/>
    </xf>
    <xf numFmtId="0" fontId="13" fillId="21" borderId="71" xfId="0" applyFont="1" applyFill="1" applyBorder="1" applyAlignment="1">
      <alignment horizontal="left" vertical="top" wrapText="1" indent="1"/>
    </xf>
    <xf numFmtId="0" fontId="13" fillId="21" borderId="71" xfId="0" applyFont="1" applyFill="1" applyBorder="1" applyAlignment="1">
      <alignment vertical="top" wrapText="1"/>
    </xf>
    <xf numFmtId="0" fontId="13" fillId="21" borderId="72" xfId="0" applyFont="1" applyFill="1" applyBorder="1" applyAlignment="1">
      <alignment horizontal="left" vertical="top" wrapText="1" indent="1"/>
    </xf>
    <xf numFmtId="0" fontId="5" fillId="5" borderId="73" xfId="0" applyFont="1" applyFill="1" applyBorder="1" applyAlignment="1">
      <alignment vertical="top"/>
    </xf>
    <xf numFmtId="0" fontId="11" fillId="5" borderId="68" xfId="0" applyFont="1" applyFill="1" applyBorder="1" applyAlignment="1">
      <alignment vertical="center"/>
    </xf>
    <xf numFmtId="0" fontId="5" fillId="5" borderId="68" xfId="0" applyFont="1" applyFill="1" applyBorder="1" applyAlignment="1">
      <alignment vertical="top"/>
    </xf>
    <xf numFmtId="0" fontId="5" fillId="5" borderId="68" xfId="0" applyFont="1" applyFill="1" applyBorder="1" applyAlignment="1">
      <alignment vertical="center"/>
    </xf>
    <xf numFmtId="0" fontId="18" fillId="6" borderId="77" xfId="0" applyFont="1" applyFill="1" applyBorder="1" applyAlignment="1">
      <alignment horizontal="left" vertical="center" wrapText="1" indent="1"/>
    </xf>
    <xf numFmtId="0" fontId="11" fillId="5" borderId="75" xfId="0" applyFont="1" applyFill="1" applyBorder="1" applyAlignment="1">
      <alignment vertical="top"/>
    </xf>
    <xf numFmtId="0" fontId="11" fillId="5" borderId="0" xfId="0" applyFont="1" applyFill="1" applyAlignment="1">
      <alignment vertical="center"/>
    </xf>
    <xf numFmtId="0" fontId="11" fillId="5" borderId="0" xfId="0" applyFont="1" applyFill="1" applyAlignment="1">
      <alignment vertical="top"/>
    </xf>
    <xf numFmtId="0" fontId="12" fillId="6" borderId="78" xfId="0" applyFont="1" applyFill="1" applyBorder="1" applyAlignment="1">
      <alignment horizontal="left" vertical="center" wrapText="1" indent="1"/>
    </xf>
    <xf numFmtId="0" fontId="5" fillId="5" borderId="75" xfId="0" applyFont="1" applyFill="1" applyBorder="1" applyAlignment="1">
      <alignment vertical="top"/>
    </xf>
    <xf numFmtId="0" fontId="5" fillId="5" borderId="0" xfId="0" applyFont="1" applyFill="1" applyAlignment="1">
      <alignment vertical="top"/>
    </xf>
    <xf numFmtId="0" fontId="5" fillId="5" borderId="0" xfId="0" applyFont="1" applyFill="1" applyAlignment="1">
      <alignment horizontal="left" vertical="top" wrapText="1" indent="1"/>
    </xf>
    <xf numFmtId="0" fontId="5" fillId="5" borderId="0" xfId="0" applyFont="1" applyFill="1" applyAlignment="1">
      <alignment vertical="top" wrapText="1"/>
    </xf>
    <xf numFmtId="0" fontId="18" fillId="6" borderId="78" xfId="0" applyFont="1" applyFill="1" applyBorder="1" applyAlignment="1">
      <alignment horizontal="left" vertical="top" wrapText="1" indent="1"/>
    </xf>
    <xf numFmtId="0" fontId="5" fillId="5" borderId="0" xfId="0" applyFont="1" applyFill="1" applyAlignment="1">
      <alignment horizontal="left" vertical="top"/>
    </xf>
    <xf numFmtId="0" fontId="5" fillId="5" borderId="0" xfId="0" applyFont="1" applyFill="1" applyAlignment="1">
      <alignment vertical="center"/>
    </xf>
    <xf numFmtId="0" fontId="5" fillId="0" borderId="75" xfId="0" applyFont="1" applyBorder="1" applyAlignment="1">
      <alignment vertical="top"/>
    </xf>
    <xf numFmtId="0" fontId="14" fillId="5" borderId="75" xfId="0" applyFont="1" applyFill="1" applyBorder="1" applyAlignment="1">
      <alignment vertical="top"/>
    </xf>
    <xf numFmtId="0" fontId="5" fillId="0" borderId="0" xfId="0" applyFont="1" applyAlignment="1">
      <alignment horizontal="left" vertical="top" wrapText="1" indent="1"/>
    </xf>
    <xf numFmtId="0" fontId="42" fillId="5" borderId="0" xfId="0" applyFont="1" applyFill="1" applyAlignment="1">
      <alignment horizontal="right" vertical="top" wrapText="1" indent="1"/>
    </xf>
    <xf numFmtId="0" fontId="41" fillId="5" borderId="0" xfId="0" applyFont="1" applyFill="1" applyAlignment="1">
      <alignment horizontal="left" vertical="top" wrapText="1" indent="1"/>
    </xf>
    <xf numFmtId="0" fontId="40" fillId="5" borderId="0" xfId="0" applyFont="1" applyFill="1" applyAlignment="1">
      <alignment horizontal="left" vertical="top" wrapText="1" indent="1"/>
    </xf>
    <xf numFmtId="0" fontId="42" fillId="5" borderId="0" xfId="0" applyFont="1" applyFill="1" applyAlignment="1">
      <alignment vertical="center"/>
    </xf>
    <xf numFmtId="0" fontId="18" fillId="5" borderId="0" xfId="0" applyFont="1" applyFill="1" applyAlignment="1">
      <alignment horizontal="left" vertical="top" wrapText="1" indent="1"/>
    </xf>
    <xf numFmtId="0" fontId="42" fillId="5" borderId="0" xfId="0" applyFont="1" applyFill="1" applyAlignment="1">
      <alignment vertical="top" wrapText="1"/>
    </xf>
    <xf numFmtId="0" fontId="42" fillId="5" borderId="69" xfId="0" applyFont="1" applyFill="1" applyBorder="1" applyAlignment="1">
      <alignment vertical="top" wrapText="1"/>
    </xf>
    <xf numFmtId="0" fontId="16" fillId="5" borderId="0" xfId="0" applyFont="1" applyFill="1" applyAlignment="1">
      <alignment horizontal="right" vertical="center"/>
    </xf>
    <xf numFmtId="9" fontId="16" fillId="5" borderId="0" xfId="0" applyNumberFormat="1" applyFont="1" applyFill="1" applyAlignment="1">
      <alignment horizontal="center" vertical="center"/>
    </xf>
    <xf numFmtId="0" fontId="42" fillId="5" borderId="0" xfId="0" applyFont="1" applyFill="1" applyAlignment="1">
      <alignment horizontal="left" vertical="top" wrapText="1"/>
    </xf>
    <xf numFmtId="0" fontId="5" fillId="5" borderId="0" xfId="0" applyFont="1" applyFill="1" applyAlignment="1">
      <alignment horizontal="left" vertical="top" indent="1"/>
    </xf>
    <xf numFmtId="0" fontId="23" fillId="5" borderId="0" xfId="4" applyFont="1" applyFill="1" applyBorder="1" applyAlignment="1" applyProtection="1">
      <alignment vertical="center"/>
    </xf>
    <xf numFmtId="0" fontId="18" fillId="6" borderId="78" xfId="0" applyFont="1" applyFill="1" applyBorder="1" applyAlignment="1">
      <alignment horizontal="left" vertical="top" indent="1"/>
    </xf>
    <xf numFmtId="0" fontId="22" fillId="5" borderId="0" xfId="0" applyFont="1" applyFill="1" applyAlignment="1">
      <alignment vertical="top" wrapText="1"/>
    </xf>
    <xf numFmtId="0" fontId="12" fillId="5" borderId="0" xfId="4" applyFont="1" applyFill="1" applyBorder="1" applyAlignment="1" applyProtection="1">
      <alignment vertical="center"/>
    </xf>
    <xf numFmtId="0" fontId="22" fillId="5" borderId="0" xfId="0" applyFont="1" applyFill="1" applyAlignment="1">
      <alignment horizontal="left" vertical="top" wrapText="1" indent="1"/>
    </xf>
    <xf numFmtId="0" fontId="19" fillId="6" borderId="78" xfId="0" applyFont="1" applyFill="1" applyBorder="1" applyAlignment="1">
      <alignment horizontal="left" vertical="top" wrapText="1" indent="1"/>
    </xf>
    <xf numFmtId="0" fontId="43" fillId="5" borderId="0" xfId="0" applyFont="1" applyFill="1" applyAlignment="1">
      <alignment vertical="top" wrapText="1"/>
    </xf>
    <xf numFmtId="0" fontId="5" fillId="5" borderId="0" xfId="0" applyFont="1" applyFill="1" applyAlignment="1">
      <alignment horizontal="left" indent="1"/>
    </xf>
    <xf numFmtId="0" fontId="43" fillId="5" borderId="0" xfId="0" applyFont="1" applyFill="1"/>
    <xf numFmtId="0" fontId="18" fillId="6" borderId="78" xfId="0" applyFont="1" applyFill="1" applyBorder="1" applyAlignment="1">
      <alignment horizontal="left" indent="1"/>
    </xf>
    <xf numFmtId="0" fontId="19" fillId="5" borderId="0" xfId="0" applyFont="1" applyFill="1" applyAlignment="1">
      <alignment vertical="top" wrapText="1"/>
    </xf>
    <xf numFmtId="0" fontId="32" fillId="5" borderId="0" xfId="0" applyFont="1" applyFill="1" applyAlignment="1">
      <alignment horizontal="left" vertical="top" wrapText="1" indent="1"/>
    </xf>
    <xf numFmtId="0" fontId="13" fillId="21" borderId="66" xfId="0" applyFont="1" applyFill="1" applyBorder="1" applyAlignment="1">
      <alignment vertical="top"/>
    </xf>
    <xf numFmtId="0" fontId="13" fillId="21" borderId="65" xfId="0" applyFont="1" applyFill="1" applyBorder="1" applyAlignment="1">
      <alignment vertical="top"/>
    </xf>
    <xf numFmtId="0" fontId="37" fillId="21" borderId="65" xfId="0" applyFont="1" applyFill="1" applyBorder="1" applyAlignment="1">
      <alignment vertical="center" wrapText="1"/>
    </xf>
    <xf numFmtId="0" fontId="13" fillId="21" borderId="65" xfId="0" applyFont="1" applyFill="1" applyBorder="1" applyAlignment="1">
      <alignment horizontal="left" vertical="center" wrapText="1"/>
    </xf>
    <xf numFmtId="0" fontId="14" fillId="5" borderId="73" xfId="0" applyFont="1" applyFill="1" applyBorder="1" applyAlignment="1">
      <alignment vertical="top"/>
    </xf>
    <xf numFmtId="0" fontId="5" fillId="5" borderId="68" xfId="0" applyFont="1" applyFill="1" applyBorder="1" applyAlignment="1">
      <alignment horizontal="left" vertical="top" wrapText="1" indent="1"/>
    </xf>
    <xf numFmtId="0" fontId="5" fillId="5" borderId="68" xfId="0" applyFont="1" applyFill="1" applyBorder="1" applyAlignment="1">
      <alignment vertical="top" wrapText="1"/>
    </xf>
    <xf numFmtId="0" fontId="18" fillId="6" borderId="77" xfId="0" applyFont="1" applyFill="1" applyBorder="1" applyAlignment="1">
      <alignment horizontal="left" vertical="top" wrapText="1" indent="2"/>
    </xf>
    <xf numFmtId="0" fontId="5" fillId="5" borderId="71" xfId="0" applyFont="1" applyFill="1" applyBorder="1" applyAlignment="1">
      <alignment vertical="top"/>
    </xf>
    <xf numFmtId="0" fontId="18" fillId="6" borderId="78" xfId="0" applyFont="1" applyFill="1" applyBorder="1" applyAlignment="1">
      <alignment horizontal="left" vertical="top" wrapText="1" indent="2"/>
    </xf>
    <xf numFmtId="0" fontId="23" fillId="5" borderId="0" xfId="4" applyFont="1" applyFill="1" applyBorder="1" applyAlignment="1" applyProtection="1">
      <alignment horizontal="left" vertical="center" wrapText="1"/>
    </xf>
    <xf numFmtId="0" fontId="16" fillId="5" borderId="0" xfId="0" applyFont="1" applyFill="1" applyAlignment="1">
      <alignment horizontal="left" vertical="top" wrapText="1" indent="1"/>
    </xf>
    <xf numFmtId="0" fontId="16" fillId="5" borderId="0" xfId="0" applyFont="1" applyFill="1" applyAlignment="1">
      <alignment horizontal="left" vertical="top" wrapText="1"/>
    </xf>
    <xf numFmtId="0" fontId="19" fillId="5" borderId="0" xfId="0" applyFont="1" applyFill="1" applyAlignment="1">
      <alignment vertical="center" wrapText="1"/>
    </xf>
    <xf numFmtId="0" fontId="39" fillId="21" borderId="66" xfId="0" applyFont="1" applyFill="1" applyBorder="1" applyAlignment="1">
      <alignment vertical="top"/>
    </xf>
    <xf numFmtId="0" fontId="5" fillId="5" borderId="68" xfId="0" applyFont="1" applyFill="1" applyBorder="1" applyAlignment="1">
      <alignment horizontal="right" vertical="top" wrapText="1" indent="1"/>
    </xf>
    <xf numFmtId="0" fontId="5" fillId="5" borderId="0" xfId="0" applyFont="1" applyFill="1" applyAlignment="1">
      <alignment horizontal="right" vertical="top" wrapText="1" indent="1"/>
    </xf>
    <xf numFmtId="0" fontId="5" fillId="5" borderId="0" xfId="0" applyFont="1" applyFill="1" applyAlignment="1">
      <alignment horizontal="right" vertical="top" indent="1"/>
    </xf>
    <xf numFmtId="0" fontId="32" fillId="5" borderId="0" xfId="0" applyFont="1" applyFill="1" applyAlignment="1">
      <alignment horizontal="right" vertical="top" wrapText="1" indent="1"/>
    </xf>
    <xf numFmtId="0" fontId="5" fillId="5" borderId="75" xfId="0" applyFont="1" applyFill="1" applyBorder="1" applyAlignment="1">
      <alignment vertical="center"/>
    </xf>
    <xf numFmtId="0" fontId="43" fillId="5" borderId="0" xfId="0" applyFont="1" applyFill="1" applyAlignment="1">
      <alignment vertical="center"/>
    </xf>
    <xf numFmtId="0" fontId="18" fillId="6" borderId="78" xfId="0" applyFont="1" applyFill="1" applyBorder="1" applyAlignment="1">
      <alignment horizontal="left" wrapText="1" indent="1"/>
    </xf>
    <xf numFmtId="0" fontId="5" fillId="0" borderId="0" xfId="0" applyFont="1" applyAlignment="1">
      <alignment vertical="center"/>
    </xf>
    <xf numFmtId="0" fontId="42" fillId="5" borderId="0" xfId="0" applyFont="1" applyFill="1" applyAlignment="1">
      <alignment vertical="center" wrapText="1"/>
    </xf>
    <xf numFmtId="0" fontId="42" fillId="5" borderId="0" xfId="0" applyFont="1" applyFill="1" applyAlignment="1">
      <alignment wrapText="1"/>
    </xf>
    <xf numFmtId="0" fontId="43" fillId="5" borderId="0" xfId="0" applyFont="1" applyFill="1" applyAlignment="1">
      <alignment vertical="top"/>
    </xf>
    <xf numFmtId="0" fontId="5" fillId="5" borderId="0" xfId="0" applyFont="1" applyFill="1" applyAlignment="1">
      <alignment horizontal="left" vertical="top" wrapText="1"/>
    </xf>
    <xf numFmtId="0" fontId="43" fillId="5" borderId="0" xfId="0" applyFont="1" applyFill="1" applyAlignment="1">
      <alignment horizontal="left" vertical="top" wrapText="1" indent="1"/>
    </xf>
    <xf numFmtId="0" fontId="5" fillId="5" borderId="0" xfId="0" applyFont="1" applyFill="1" applyAlignment="1">
      <alignment horizontal="left" vertical="center" wrapText="1"/>
    </xf>
    <xf numFmtId="0" fontId="43" fillId="5" borderId="0" xfId="0" applyFont="1" applyFill="1" applyAlignment="1">
      <alignment horizontal="left" vertical="top" indent="1"/>
    </xf>
    <xf numFmtId="0" fontId="13" fillId="21" borderId="65" xfId="0" applyFont="1" applyFill="1" applyBorder="1" applyAlignment="1">
      <alignment vertical="top" wrapText="1"/>
    </xf>
    <xf numFmtId="0" fontId="5" fillId="5" borderId="74" xfId="0" applyFont="1" applyFill="1" applyBorder="1" applyAlignment="1">
      <alignment vertical="top" wrapText="1"/>
    </xf>
    <xf numFmtId="0" fontId="18" fillId="6" borderId="77" xfId="0" applyFont="1" applyFill="1" applyBorder="1" applyAlignment="1">
      <alignment horizontal="left" vertical="top" wrapText="1" indent="1"/>
    </xf>
    <xf numFmtId="0" fontId="5" fillId="5" borderId="69" xfId="0" applyFont="1" applyFill="1" applyBorder="1" applyAlignment="1">
      <alignment vertical="top" wrapText="1"/>
    </xf>
    <xf numFmtId="0" fontId="4" fillId="0" borderId="0" xfId="0" applyFont="1"/>
    <xf numFmtId="0" fontId="5" fillId="5" borderId="0" xfId="0" applyFont="1" applyFill="1" applyAlignment="1">
      <alignment horizontal="left" vertical="top" indent="2"/>
    </xf>
    <xf numFmtId="0" fontId="5" fillId="5" borderId="76" xfId="0" applyFont="1" applyFill="1" applyBorder="1" applyAlignment="1">
      <alignment vertical="top"/>
    </xf>
    <xf numFmtId="0" fontId="5" fillId="5" borderId="71" xfId="0" applyFont="1" applyFill="1" applyBorder="1" applyAlignment="1">
      <alignment vertical="center"/>
    </xf>
    <xf numFmtId="0" fontId="5" fillId="5" borderId="71" xfId="0" applyFont="1" applyFill="1" applyBorder="1" applyAlignment="1">
      <alignment horizontal="left" vertical="top" wrapText="1" indent="1"/>
    </xf>
    <xf numFmtId="0" fontId="5" fillId="5" borderId="71" xfId="0" applyFont="1" applyFill="1" applyBorder="1" applyAlignment="1">
      <alignment vertical="top" wrapText="1"/>
    </xf>
    <xf numFmtId="0" fontId="18" fillId="6" borderId="79" xfId="0" applyFont="1" applyFill="1" applyBorder="1" applyAlignment="1">
      <alignment horizontal="left" vertical="top" wrapText="1" indent="1"/>
    </xf>
    <xf numFmtId="0" fontId="4" fillId="5" borderId="68" xfId="0" applyFont="1" applyFill="1" applyBorder="1" applyAlignment="1">
      <alignment horizontal="left" vertical="top" wrapText="1" indent="1"/>
    </xf>
    <xf numFmtId="0" fontId="4" fillId="5" borderId="68" xfId="0" applyFont="1" applyFill="1" applyBorder="1" applyAlignment="1">
      <alignment vertical="top" wrapText="1"/>
    </xf>
    <xf numFmtId="1" fontId="5" fillId="5" borderId="0" xfId="0" applyNumberFormat="1" applyFont="1" applyFill="1" applyAlignment="1">
      <alignment horizontal="center" vertical="center"/>
    </xf>
    <xf numFmtId="0" fontId="32" fillId="5" borderId="0" xfId="0" applyFont="1" applyFill="1" applyAlignment="1">
      <alignment vertical="top" wrapText="1"/>
    </xf>
    <xf numFmtId="0" fontId="18" fillId="5" borderId="0" xfId="0" applyFont="1" applyFill="1" applyAlignment="1">
      <alignment horizontal="left" vertical="top" indent="1"/>
    </xf>
    <xf numFmtId="0" fontId="18" fillId="5" borderId="0" xfId="0" applyFont="1" applyFill="1" applyAlignment="1">
      <alignment vertical="top"/>
    </xf>
    <xf numFmtId="0" fontId="35" fillId="21" borderId="73" xfId="0" applyFont="1" applyFill="1" applyBorder="1" applyAlignment="1">
      <alignment vertical="top"/>
    </xf>
    <xf numFmtId="0" fontId="37" fillId="21" borderId="68" xfId="0" applyFont="1" applyFill="1" applyBorder="1" applyAlignment="1">
      <alignment vertical="center" wrapText="1"/>
    </xf>
    <xf numFmtId="0" fontId="13" fillId="21" borderId="68" xfId="0" applyFont="1" applyFill="1" applyBorder="1" applyAlignment="1">
      <alignment horizontal="left" vertical="center" wrapText="1"/>
    </xf>
    <xf numFmtId="0" fontId="13" fillId="21" borderId="68" xfId="0" applyFont="1" applyFill="1" applyBorder="1" applyAlignment="1">
      <alignment vertical="top" wrapText="1"/>
    </xf>
    <xf numFmtId="0" fontId="35" fillId="5" borderId="73" xfId="0" applyFont="1" applyFill="1" applyBorder="1" applyAlignment="1">
      <alignment vertical="top"/>
    </xf>
    <xf numFmtId="0" fontId="13" fillId="5" borderId="68" xfId="0" applyFont="1" applyFill="1" applyBorder="1" applyAlignment="1">
      <alignment vertical="top"/>
    </xf>
    <xf numFmtId="0" fontId="37" fillId="5" borderId="68" xfId="0" applyFont="1" applyFill="1" applyBorder="1" applyAlignment="1">
      <alignment vertical="center" wrapText="1"/>
    </xf>
    <xf numFmtId="0" fontId="13" fillId="5" borderId="68" xfId="0" applyFont="1" applyFill="1" applyBorder="1" applyAlignment="1">
      <alignment horizontal="left" vertical="center" wrapText="1"/>
    </xf>
    <xf numFmtId="0" fontId="13" fillId="5" borderId="68" xfId="0" applyFont="1" applyFill="1" applyBorder="1" applyAlignment="1">
      <alignment vertical="top" wrapText="1"/>
    </xf>
    <xf numFmtId="0" fontId="16" fillId="5" borderId="0" xfId="0" applyFont="1" applyFill="1" applyAlignment="1">
      <alignment vertical="top" wrapText="1"/>
    </xf>
    <xf numFmtId="0" fontId="44" fillId="5" borderId="0" xfId="1" applyFont="1" applyFill="1" applyBorder="1" applyAlignment="1" applyProtection="1">
      <alignment horizontal="left" vertical="top" wrapText="1"/>
    </xf>
    <xf numFmtId="0" fontId="42" fillId="5" borderId="0" xfId="0" applyFont="1" applyFill="1" applyAlignment="1">
      <alignment horizontal="right" indent="1"/>
    </xf>
    <xf numFmtId="0" fontId="42" fillId="5" borderId="0" xfId="0" applyFont="1" applyFill="1" applyAlignment="1">
      <alignment vertical="top"/>
    </xf>
    <xf numFmtId="0" fontId="32" fillId="5" borderId="0" xfId="0" applyFont="1" applyFill="1" applyAlignment="1">
      <alignment horizontal="left" vertical="top" wrapText="1"/>
    </xf>
    <xf numFmtId="0" fontId="15" fillId="5" borderId="0" xfId="1" applyFont="1" applyFill="1" applyBorder="1" applyAlignment="1" applyProtection="1">
      <alignment horizontal="left" vertical="top" wrapText="1"/>
    </xf>
    <xf numFmtId="0" fontId="24" fillId="5" borderId="0" xfId="0" applyFont="1" applyFill="1" applyAlignment="1">
      <alignment horizontal="center" vertical="center"/>
    </xf>
    <xf numFmtId="0" fontId="17" fillId="5" borderId="0" xfId="0" applyFont="1" applyFill="1" applyAlignment="1">
      <alignment vertical="top" wrapText="1"/>
    </xf>
    <xf numFmtId="0" fontId="24" fillId="5" borderId="71" xfId="0" applyFont="1" applyFill="1" applyBorder="1" applyAlignment="1">
      <alignment horizontal="center" vertical="center"/>
    </xf>
    <xf numFmtId="0" fontId="42" fillId="5" borderId="0" xfId="0" applyFont="1" applyFill="1"/>
    <xf numFmtId="0" fontId="42" fillId="5" borderId="69" xfId="0" applyFont="1" applyFill="1" applyBorder="1"/>
    <xf numFmtId="0" fontId="12" fillId="6" borderId="78" xfId="0" applyFont="1" applyFill="1" applyBorder="1" applyAlignment="1">
      <alignment horizontal="left" vertical="top" wrapText="1" indent="1"/>
    </xf>
    <xf numFmtId="0" fontId="5" fillId="5" borderId="75" xfId="0" applyFont="1" applyFill="1" applyBorder="1" applyAlignment="1">
      <alignment vertical="top" wrapText="1"/>
    </xf>
    <xf numFmtId="0" fontId="18" fillId="6" borderId="78" xfId="0" applyFont="1" applyFill="1" applyBorder="1" applyAlignment="1">
      <alignment horizontal="left" vertical="top" wrapText="1"/>
    </xf>
    <xf numFmtId="0" fontId="17" fillId="5" borderId="71" xfId="0" applyFont="1" applyFill="1" applyBorder="1" applyAlignment="1">
      <alignment horizontal="left" vertical="top" wrapText="1" indent="1"/>
    </xf>
    <xf numFmtId="0" fontId="17" fillId="5" borderId="71" xfId="0" applyFont="1" applyFill="1" applyBorder="1" applyAlignment="1">
      <alignment vertical="top" wrapText="1"/>
    </xf>
    <xf numFmtId="0" fontId="19" fillId="6" borderId="79" xfId="0" applyFont="1" applyFill="1" applyBorder="1" applyAlignment="1">
      <alignment horizontal="left" vertical="top" wrapText="1" indent="1"/>
    </xf>
    <xf numFmtId="0" fontId="24" fillId="5" borderId="68" xfId="0" applyFont="1" applyFill="1" applyBorder="1" applyAlignment="1">
      <alignment horizontal="center" vertical="center"/>
    </xf>
    <xf numFmtId="0" fontId="42" fillId="5" borderId="0" xfId="0" applyFont="1" applyFill="1" applyAlignment="1">
      <alignment horizontal="left"/>
    </xf>
    <xf numFmtId="0" fontId="42" fillId="5" borderId="69" xfId="0" applyFont="1" applyFill="1" applyBorder="1" applyAlignment="1">
      <alignment horizontal="left"/>
    </xf>
    <xf numFmtId="0" fontId="5" fillId="5" borderId="0" xfId="0" applyFont="1" applyFill="1" applyAlignment="1">
      <alignment horizontal="left" vertical="center"/>
    </xf>
    <xf numFmtId="0" fontId="18" fillId="5" borderId="0" xfId="0" applyFont="1" applyFill="1" applyAlignment="1">
      <alignment horizontal="left" vertical="center"/>
    </xf>
    <xf numFmtId="0" fontId="18" fillId="5" borderId="69" xfId="0" applyFont="1" applyFill="1" applyBorder="1" applyAlignment="1">
      <alignment vertical="top"/>
    </xf>
    <xf numFmtId="0" fontId="24" fillId="5" borderId="0" xfId="0" applyFont="1" applyFill="1" applyAlignment="1">
      <alignment horizontal="left" vertical="center" wrapText="1"/>
    </xf>
    <xf numFmtId="0" fontId="16" fillId="5" borderId="69" xfId="0" applyFont="1" applyFill="1" applyBorder="1" applyAlignment="1">
      <alignment vertical="top" wrapText="1"/>
    </xf>
    <xf numFmtId="0" fontId="5" fillId="5" borderId="68" xfId="0" applyFont="1" applyFill="1" applyBorder="1" applyAlignment="1">
      <alignment horizontal="center" vertical="center"/>
    </xf>
    <xf numFmtId="0" fontId="32" fillId="5" borderId="69" xfId="0" applyFont="1" applyFill="1" applyBorder="1" applyAlignment="1">
      <alignment horizontal="left" vertical="top" wrapText="1"/>
    </xf>
    <xf numFmtId="0" fontId="18" fillId="5" borderId="75" xfId="0" applyFont="1" applyFill="1" applyBorder="1" applyAlignment="1">
      <alignment vertical="top"/>
    </xf>
    <xf numFmtId="0" fontId="18" fillId="5" borderId="75" xfId="0" applyFont="1" applyFill="1" applyBorder="1" applyAlignment="1">
      <alignment horizontal="left" vertical="top"/>
    </xf>
    <xf numFmtId="0" fontId="21" fillId="5" borderId="76" xfId="0" applyFont="1" applyFill="1" applyBorder="1" applyAlignment="1">
      <alignment vertical="top"/>
    </xf>
    <xf numFmtId="0" fontId="5" fillId="0" borderId="71" xfId="0" applyFont="1" applyBorder="1" applyAlignment="1">
      <alignment vertical="top"/>
    </xf>
    <xf numFmtId="0" fontId="47" fillId="6" borderId="0" xfId="0" applyFont="1" applyFill="1" applyAlignment="1">
      <alignment horizontal="left" vertical="top" wrapText="1" indent="1"/>
    </xf>
    <xf numFmtId="0" fontId="49" fillId="6" borderId="0" xfId="0" applyFont="1" applyFill="1" applyAlignment="1">
      <alignment horizontal="right" vertical="top"/>
    </xf>
    <xf numFmtId="0" fontId="49" fillId="6" borderId="0" xfId="0" applyFont="1" applyFill="1" applyAlignment="1">
      <alignment vertical="center"/>
    </xf>
    <xf numFmtId="0" fontId="47" fillId="6" borderId="0" xfId="0" applyFont="1" applyFill="1" applyAlignment="1">
      <alignment horizontal="left" vertical="top" indent="1"/>
    </xf>
    <xf numFmtId="0" fontId="47" fillId="6" borderId="0" xfId="0" applyFont="1" applyFill="1" applyAlignment="1">
      <alignment horizontal="right" vertical="top"/>
    </xf>
    <xf numFmtId="9" fontId="47" fillId="6" borderId="0" xfId="0" applyNumberFormat="1" applyFont="1" applyFill="1" applyAlignment="1">
      <alignment horizontal="center" vertical="center" wrapText="1"/>
    </xf>
    <xf numFmtId="9" fontId="47" fillId="6" borderId="0" xfId="0" applyNumberFormat="1" applyFont="1" applyFill="1" applyAlignment="1">
      <alignment horizontal="left" vertical="top" indent="1"/>
    </xf>
    <xf numFmtId="9" fontId="47" fillId="6" borderId="0" xfId="0" applyNumberFormat="1" applyFont="1" applyFill="1" applyAlignment="1">
      <alignment horizontal="left" vertical="top"/>
    </xf>
    <xf numFmtId="0" fontId="47" fillId="6" borderId="0" xfId="0" applyFont="1" applyFill="1" applyAlignment="1">
      <alignment horizontal="right" wrapText="1"/>
    </xf>
    <xf numFmtId="0" fontId="5" fillId="0" borderId="1" xfId="0" applyFont="1" applyBorder="1" applyAlignment="1">
      <alignment vertical="center"/>
    </xf>
    <xf numFmtId="0" fontId="5" fillId="0" borderId="14" xfId="0" applyFont="1" applyBorder="1" applyAlignment="1">
      <alignment vertical="center"/>
    </xf>
    <xf numFmtId="0" fontId="18" fillId="0" borderId="0" xfId="0" applyFont="1" applyAlignment="1">
      <alignment horizontal="left" vertical="top" wrapText="1" indent="1"/>
    </xf>
    <xf numFmtId="0" fontId="50" fillId="22" borderId="0" xfId="0" applyFont="1" applyFill="1"/>
    <xf numFmtId="0" fontId="9" fillId="22" borderId="0" xfId="0" applyFont="1" applyFill="1"/>
    <xf numFmtId="0" fontId="33" fillId="6" borderId="79" xfId="1" applyFont="1" applyFill="1" applyBorder="1" applyAlignment="1" applyProtection="1">
      <alignment vertical="top" wrapText="1"/>
    </xf>
    <xf numFmtId="0" fontId="33" fillId="6" borderId="80" xfId="1" applyFont="1" applyFill="1" applyBorder="1" applyAlignment="1" applyProtection="1">
      <alignment horizontal="left" vertical="center" wrapText="1" indent="1"/>
    </xf>
    <xf numFmtId="0" fontId="13" fillId="5" borderId="68" xfId="0" applyFont="1" applyFill="1" applyBorder="1" applyAlignment="1">
      <alignment vertical="center"/>
    </xf>
    <xf numFmtId="0" fontId="13" fillId="5" borderId="68" xfId="0" applyFont="1" applyFill="1" applyBorder="1" applyAlignment="1" applyProtection="1">
      <alignment vertical="center"/>
      <protection locked="0"/>
    </xf>
    <xf numFmtId="2" fontId="47" fillId="6" borderId="0" xfId="0" applyNumberFormat="1" applyFont="1" applyFill="1" applyAlignment="1">
      <alignment horizontal="left" vertical="top"/>
    </xf>
    <xf numFmtId="2" fontId="51" fillId="20" borderId="0" xfId="5" applyNumberFormat="1" applyFont="1" applyFill="1" applyAlignment="1">
      <alignment horizontal="left" vertical="top"/>
    </xf>
    <xf numFmtId="164" fontId="52" fillId="20" borderId="0" xfId="5" applyNumberFormat="1" applyFont="1" applyFill="1" applyAlignment="1">
      <alignment vertical="top"/>
    </xf>
    <xf numFmtId="2" fontId="51" fillId="20" borderId="0" xfId="5" applyNumberFormat="1" applyFont="1" applyFill="1" applyAlignment="1">
      <alignment horizontal="left" vertical="top" wrapText="1"/>
    </xf>
    <xf numFmtId="2" fontId="49" fillId="6" borderId="0" xfId="0" applyNumberFormat="1" applyFont="1" applyFill="1" applyAlignment="1">
      <alignment horizontal="left" vertical="top"/>
    </xf>
    <xf numFmtId="0" fontId="49" fillId="6" borderId="0" xfId="0" applyFont="1" applyFill="1" applyAlignment="1">
      <alignment horizontal="right" vertical="center" wrapText="1"/>
    </xf>
    <xf numFmtId="2" fontId="49" fillId="6" borderId="0" xfId="0" applyNumberFormat="1" applyFont="1" applyFill="1" applyAlignment="1">
      <alignment horizontal="left" vertical="center"/>
    </xf>
    <xf numFmtId="2" fontId="47" fillId="6" borderId="0" xfId="0" applyNumberFormat="1" applyFont="1" applyFill="1" applyAlignment="1">
      <alignment horizontal="left" vertical="center"/>
    </xf>
    <xf numFmtId="2" fontId="47" fillId="6" borderId="0" xfId="0" applyNumberFormat="1" applyFont="1" applyFill="1" applyAlignment="1">
      <alignment vertical="top"/>
    </xf>
    <xf numFmtId="164" fontId="49" fillId="6" borderId="0" xfId="0" applyNumberFormat="1" applyFont="1" applyFill="1" applyAlignment="1">
      <alignment vertical="top"/>
    </xf>
    <xf numFmtId="2" fontId="49" fillId="6" borderId="0" xfId="0" applyNumberFormat="1" applyFont="1" applyFill="1" applyAlignment="1">
      <alignment vertical="top"/>
    </xf>
    <xf numFmtId="2" fontId="47" fillId="6" borderId="0" xfId="0" applyNumberFormat="1" applyFont="1" applyFill="1" applyAlignment="1">
      <alignment horizontal="left" vertical="top" wrapText="1"/>
    </xf>
    <xf numFmtId="2" fontId="47" fillId="0" borderId="0" xfId="0" applyNumberFormat="1" applyFont="1" applyAlignment="1">
      <alignment horizontal="left" vertical="top"/>
    </xf>
    <xf numFmtId="0" fontId="12" fillId="6" borderId="0" xfId="0" applyFont="1" applyFill="1" applyAlignment="1">
      <alignment vertical="top"/>
    </xf>
    <xf numFmtId="0" fontId="18" fillId="6" borderId="0" xfId="0" applyFont="1" applyFill="1" applyAlignment="1">
      <alignment vertical="center"/>
    </xf>
    <xf numFmtId="2" fontId="18" fillId="6" borderId="0" xfId="0" applyNumberFormat="1" applyFont="1" applyFill="1" applyAlignment="1">
      <alignment vertical="top"/>
    </xf>
    <xf numFmtId="2" fontId="18" fillId="6" borderId="0" xfId="0" applyNumberFormat="1" applyFont="1" applyFill="1" applyAlignment="1">
      <alignment horizontal="left" vertical="top"/>
    </xf>
    <xf numFmtId="0" fontId="27" fillId="19" borderId="66" xfId="0" applyFont="1" applyFill="1" applyBorder="1" applyAlignment="1" applyProtection="1">
      <alignment horizontal="center" vertical="center"/>
      <protection locked="0"/>
    </xf>
    <xf numFmtId="0" fontId="27" fillId="19" borderId="67" xfId="0" applyFont="1" applyFill="1" applyBorder="1" applyAlignment="1" applyProtection="1">
      <alignment horizontal="center" vertical="center"/>
      <protection locked="0"/>
    </xf>
    <xf numFmtId="0" fontId="13" fillId="21" borderId="65" xfId="0" applyFont="1" applyFill="1" applyBorder="1" applyAlignment="1">
      <alignment horizontal="left" vertical="center"/>
    </xf>
    <xf numFmtId="0" fontId="11" fillId="5" borderId="0" xfId="0" applyFont="1" applyFill="1" applyAlignment="1">
      <alignment horizontal="left" vertical="center" wrapText="1" indent="1"/>
    </xf>
    <xf numFmtId="0" fontId="5" fillId="5" borderId="0" xfId="0" applyFont="1" applyFill="1" applyAlignment="1">
      <alignment horizontal="left" vertical="top" wrapText="1" indent="1"/>
    </xf>
    <xf numFmtId="0" fontId="27" fillId="19" borderId="70" xfId="0" applyFont="1" applyFill="1" applyBorder="1" applyAlignment="1" applyProtection="1">
      <alignment horizontal="center" vertical="center"/>
      <protection locked="0"/>
    </xf>
    <xf numFmtId="0" fontId="42" fillId="5" borderId="0" xfId="0" applyFont="1" applyFill="1" applyAlignment="1">
      <alignment horizontal="left" vertical="top" wrapText="1"/>
    </xf>
    <xf numFmtId="0" fontId="42" fillId="5" borderId="69" xfId="0" applyFont="1" applyFill="1" applyBorder="1" applyAlignment="1">
      <alignment horizontal="left" vertical="top" wrapText="1"/>
    </xf>
    <xf numFmtId="0" fontId="42" fillId="0" borderId="0" xfId="0" applyFont="1" applyAlignment="1">
      <alignment vertical="top" wrapText="1"/>
    </xf>
    <xf numFmtId="0" fontId="42" fillId="0" borderId="69" xfId="0" applyFont="1" applyBorder="1" applyAlignment="1">
      <alignment vertical="top" wrapText="1"/>
    </xf>
    <xf numFmtId="0" fontId="42" fillId="5" borderId="0" xfId="0" applyFont="1" applyFill="1" applyAlignment="1">
      <alignment vertical="top" wrapText="1"/>
    </xf>
    <xf numFmtId="0" fontId="42" fillId="5" borderId="69" xfId="0" applyFont="1" applyFill="1" applyBorder="1" applyAlignment="1">
      <alignment vertical="top" wrapText="1"/>
    </xf>
    <xf numFmtId="0" fontId="5" fillId="5" borderId="0" xfId="0" applyFont="1" applyFill="1" applyAlignment="1">
      <alignment horizontal="left" vertical="top" wrapText="1"/>
    </xf>
    <xf numFmtId="0" fontId="42" fillId="5" borderId="0" xfId="0" applyFont="1" applyFill="1" applyAlignment="1">
      <alignment horizontal="right" vertical="top" wrapText="1" indent="1"/>
    </xf>
    <xf numFmtId="0" fontId="42" fillId="5" borderId="69" xfId="0" applyFont="1" applyFill="1" applyBorder="1" applyAlignment="1">
      <alignment horizontal="right" vertical="top" wrapText="1" indent="1"/>
    </xf>
    <xf numFmtId="0" fontId="5" fillId="5" borderId="0" xfId="0" applyFont="1" applyFill="1" applyAlignment="1">
      <alignment horizontal="left" vertical="top"/>
    </xf>
    <xf numFmtId="9" fontId="27" fillId="19" borderId="70" xfId="3" applyFont="1" applyFill="1" applyBorder="1" applyAlignment="1" applyProtection="1">
      <alignment horizontal="center" vertical="center"/>
      <protection locked="0"/>
    </xf>
    <xf numFmtId="0" fontId="22" fillId="5" borderId="0" xfId="0" applyFont="1" applyFill="1" applyAlignment="1">
      <alignment vertical="top" wrapText="1"/>
    </xf>
    <xf numFmtId="0" fontId="22" fillId="5" borderId="69" xfId="0" applyFont="1" applyFill="1" applyBorder="1" applyAlignment="1">
      <alignment vertical="top" wrapText="1"/>
    </xf>
    <xf numFmtId="0" fontId="5" fillId="5" borderId="71" xfId="0" applyFont="1" applyFill="1" applyBorder="1" applyAlignment="1">
      <alignment vertical="top"/>
    </xf>
    <xf numFmtId="0" fontId="42" fillId="5" borderId="0" xfId="0" applyFont="1" applyFill="1" applyAlignment="1">
      <alignment horizontal="left"/>
    </xf>
    <xf numFmtId="0" fontId="42" fillId="5" borderId="69" xfId="0" applyFont="1" applyFill="1" applyBorder="1" applyAlignment="1">
      <alignment horizontal="left"/>
    </xf>
    <xf numFmtId="0" fontId="13" fillId="21" borderId="65" xfId="0" applyFont="1" applyFill="1" applyBorder="1" applyAlignment="1">
      <alignment horizontal="left" vertical="center" wrapText="1"/>
    </xf>
    <xf numFmtId="0" fontId="42" fillId="5" borderId="0" xfId="0" applyFont="1" applyFill="1" applyAlignment="1">
      <alignment horizontal="left" vertical="top"/>
    </xf>
    <xf numFmtId="0" fontId="42" fillId="5" borderId="69" xfId="0" applyFont="1" applyFill="1" applyBorder="1" applyAlignment="1">
      <alignment horizontal="left" vertical="top"/>
    </xf>
    <xf numFmtId="0" fontId="4" fillId="5" borderId="0" xfId="0" applyFont="1" applyFill="1" applyAlignment="1">
      <alignment horizontal="left" vertical="top" wrapText="1"/>
    </xf>
    <xf numFmtId="0" fontId="27" fillId="19" borderId="66" xfId="4" applyFont="1" applyFill="1" applyBorder="1" applyAlignment="1" applyProtection="1">
      <alignment horizontal="left" vertical="top" wrapText="1"/>
      <protection locked="0"/>
    </xf>
    <xf numFmtId="0" fontId="27" fillId="19" borderId="65" xfId="4" applyFont="1" applyFill="1" applyBorder="1" applyAlignment="1" applyProtection="1">
      <alignment horizontal="left" vertical="top" wrapText="1"/>
      <protection locked="0"/>
    </xf>
    <xf numFmtId="0" fontId="27" fillId="19" borderId="67" xfId="4" applyFont="1" applyFill="1" applyBorder="1" applyAlignment="1" applyProtection="1">
      <alignment horizontal="left" vertical="top" wrapText="1"/>
      <protection locked="0"/>
    </xf>
    <xf numFmtId="1" fontId="5" fillId="5" borderId="0" xfId="0" applyNumberFormat="1" applyFont="1" applyFill="1" applyAlignment="1">
      <alignment horizontal="center" vertical="center"/>
    </xf>
    <xf numFmtId="0" fontId="18" fillId="5" borderId="0" xfId="0" applyFont="1" applyFill="1" applyAlignment="1">
      <alignment horizontal="left" vertical="top" wrapText="1" indent="1"/>
    </xf>
    <xf numFmtId="0" fontId="42" fillId="5" borderId="69" xfId="0" applyFont="1" applyFill="1" applyBorder="1" applyAlignment="1">
      <alignment horizontal="right" wrapText="1" indent="1"/>
    </xf>
    <xf numFmtId="0" fontId="18" fillId="5" borderId="0" xfId="0" applyFont="1" applyFill="1" applyAlignment="1">
      <alignment horizontal="left" vertical="top" wrapText="1"/>
    </xf>
    <xf numFmtId="0" fontId="18" fillId="5" borderId="69" xfId="0" applyFont="1" applyFill="1" applyBorder="1" applyAlignment="1">
      <alignment horizontal="left" vertical="top" wrapText="1"/>
    </xf>
    <xf numFmtId="0" fontId="27" fillId="5" borderId="0" xfId="0" applyFont="1" applyFill="1" applyAlignment="1">
      <alignment horizontal="center" vertical="center"/>
    </xf>
    <xf numFmtId="0" fontId="42" fillId="5" borderId="0" xfId="0" applyFont="1" applyFill="1" applyAlignment="1">
      <alignment horizontal="left" vertical="top" wrapText="1" indent="1"/>
    </xf>
    <xf numFmtId="0" fontId="42" fillId="5" borderId="0" xfId="1" applyFont="1" applyFill="1" applyBorder="1" applyAlignment="1" applyProtection="1">
      <alignment horizontal="left" vertical="top" wrapText="1" indent="1"/>
    </xf>
    <xf numFmtId="165" fontId="5" fillId="5" borderId="0" xfId="0" applyNumberFormat="1" applyFont="1" applyFill="1" applyAlignment="1">
      <alignment horizontal="center" vertical="center"/>
    </xf>
    <xf numFmtId="0" fontId="5" fillId="5" borderId="0" xfId="0" applyFont="1" applyFill="1" applyAlignment="1">
      <alignment horizontal="center" vertical="center"/>
    </xf>
    <xf numFmtId="0" fontId="5" fillId="5" borderId="71" xfId="0" applyFont="1" applyFill="1" applyBorder="1" applyAlignment="1">
      <alignment horizontal="left" vertical="top" wrapText="1"/>
    </xf>
    <xf numFmtId="0" fontId="42" fillId="5" borderId="69" xfId="0" applyFont="1" applyFill="1" applyBorder="1" applyAlignment="1">
      <alignment horizontal="left" vertical="top" wrapText="1" indent="1"/>
    </xf>
    <xf numFmtId="0" fontId="42" fillId="5" borderId="0" xfId="0" applyFont="1" applyFill="1"/>
    <xf numFmtId="0" fontId="42" fillId="5" borderId="69" xfId="0" applyFont="1" applyFill="1" applyBorder="1"/>
    <xf numFmtId="0" fontId="44" fillId="5" borderId="69" xfId="1" applyFont="1" applyFill="1" applyBorder="1" applyAlignment="1" applyProtection="1">
      <alignment horizontal="left" vertical="top" wrapText="1" indent="1"/>
    </xf>
    <xf numFmtId="0" fontId="27" fillId="19" borderId="70" xfId="0" applyFont="1" applyFill="1" applyBorder="1" applyAlignment="1" applyProtection="1">
      <alignment horizontal="left" vertical="center"/>
      <protection locked="0"/>
    </xf>
    <xf numFmtId="1" fontId="27" fillId="19" borderId="70" xfId="0" applyNumberFormat="1" applyFont="1" applyFill="1" applyBorder="1" applyAlignment="1" applyProtection="1">
      <alignment horizontal="center" vertical="center"/>
      <protection locked="0"/>
    </xf>
    <xf numFmtId="0" fontId="27" fillId="19" borderId="70" xfId="4" applyFont="1" applyFill="1" applyBorder="1" applyAlignment="1" applyProtection="1">
      <alignment horizontal="left" vertical="top" wrapText="1"/>
      <protection locked="0"/>
    </xf>
    <xf numFmtId="0" fontId="42" fillId="0" borderId="0" xfId="0" applyFont="1" applyAlignment="1">
      <alignment horizontal="left" vertical="top" wrapText="1" indent="1"/>
    </xf>
    <xf numFmtId="0" fontId="42" fillId="0" borderId="69" xfId="0" applyFont="1" applyBorder="1" applyAlignment="1">
      <alignment horizontal="left" vertical="top" wrapText="1" indent="1"/>
    </xf>
    <xf numFmtId="0" fontId="13" fillId="21" borderId="68" xfId="0" applyFont="1" applyFill="1" applyBorder="1" applyAlignment="1">
      <alignment horizontal="left" vertical="center" wrapText="1"/>
    </xf>
    <xf numFmtId="0" fontId="42" fillId="5" borderId="0" xfId="0" applyFont="1" applyFill="1" applyAlignment="1">
      <alignment vertical="top"/>
    </xf>
    <xf numFmtId="0" fontId="42" fillId="5" borderId="69" xfId="0" applyFont="1" applyFill="1" applyBorder="1" applyAlignment="1">
      <alignment vertical="top"/>
    </xf>
    <xf numFmtId="0" fontId="5" fillId="5" borderId="68" xfId="0" applyFont="1" applyFill="1" applyBorder="1" applyAlignment="1">
      <alignment horizontal="left" vertical="center" wrapText="1"/>
    </xf>
    <xf numFmtId="0" fontId="22" fillId="5" borderId="0" xfId="0" applyFont="1" applyFill="1" applyAlignment="1">
      <alignment horizontal="left" vertical="top" wrapText="1" indent="1"/>
    </xf>
    <xf numFmtId="0" fontId="22" fillId="5" borderId="69" xfId="0" applyFont="1" applyFill="1" applyBorder="1" applyAlignment="1">
      <alignment horizontal="left" vertical="top" wrapText="1" indent="1"/>
    </xf>
    <xf numFmtId="0" fontId="27" fillId="19" borderId="70" xfId="4" applyFont="1" applyFill="1" applyBorder="1" applyAlignment="1" applyProtection="1">
      <alignment horizontal="center" vertical="center"/>
      <protection locked="0"/>
    </xf>
    <xf numFmtId="9" fontId="27" fillId="19" borderId="66" xfId="3" applyFont="1" applyFill="1" applyBorder="1" applyAlignment="1" applyProtection="1">
      <alignment horizontal="center" vertical="center"/>
      <protection locked="0"/>
    </xf>
    <xf numFmtId="9" fontId="27" fillId="19" borderId="67" xfId="3" applyFont="1" applyFill="1" applyBorder="1" applyAlignment="1" applyProtection="1">
      <alignment horizontal="center" vertical="center"/>
      <protection locked="0"/>
    </xf>
    <xf numFmtId="3" fontId="27" fillId="19" borderId="70" xfId="4" applyNumberFormat="1" applyFont="1" applyFill="1" applyBorder="1" applyAlignment="1" applyProtection="1">
      <alignment horizontal="center" vertical="center"/>
      <protection locked="0"/>
    </xf>
    <xf numFmtId="0" fontId="22" fillId="0" borderId="0" xfId="0" applyFont="1" applyAlignment="1">
      <alignment horizontal="left" vertical="top" wrapText="1" indent="1"/>
    </xf>
    <xf numFmtId="0" fontId="22" fillId="0" borderId="69" xfId="0" applyFont="1" applyBorder="1" applyAlignment="1">
      <alignment horizontal="left" vertical="top" wrapText="1" indent="1"/>
    </xf>
    <xf numFmtId="9" fontId="27" fillId="5" borderId="0" xfId="3" applyFont="1" applyFill="1" applyBorder="1" applyAlignment="1" applyProtection="1">
      <alignment horizontal="center" vertical="center"/>
    </xf>
    <xf numFmtId="0" fontId="5" fillId="5" borderId="0" xfId="0" applyFont="1" applyFill="1" applyAlignment="1">
      <alignment horizontal="right" vertical="top" indent="1"/>
    </xf>
    <xf numFmtId="0" fontId="42" fillId="5" borderId="69" xfId="1" applyFont="1" applyFill="1" applyBorder="1" applyAlignment="1" applyProtection="1">
      <alignment horizontal="left" vertical="top" wrapText="1" indent="1"/>
    </xf>
    <xf numFmtId="0" fontId="26" fillId="21" borderId="0" xfId="0" applyFont="1" applyFill="1" applyAlignment="1">
      <alignment horizontal="left" vertical="top"/>
    </xf>
    <xf numFmtId="0" fontId="27" fillId="19" borderId="66" xfId="0" applyFont="1" applyFill="1" applyBorder="1" applyAlignment="1" applyProtection="1">
      <alignment horizontal="left" vertical="center"/>
      <protection locked="0"/>
    </xf>
    <xf numFmtId="0" fontId="27" fillId="19" borderId="67" xfId="0" applyFont="1" applyFill="1" applyBorder="1" applyAlignment="1" applyProtection="1">
      <alignment horizontal="left" vertical="center"/>
      <protection locked="0"/>
    </xf>
    <xf numFmtId="9" fontId="5" fillId="0" borderId="0" xfId="3" applyFont="1" applyBorder="1" applyAlignment="1" applyProtection="1">
      <alignment horizontal="center" vertical="center"/>
    </xf>
    <xf numFmtId="0" fontId="27" fillId="19" borderId="70" xfId="4" applyFont="1" applyFill="1" applyBorder="1" applyAlignment="1" applyProtection="1">
      <alignment horizontal="left" vertical="center"/>
      <protection locked="0"/>
    </xf>
    <xf numFmtId="0" fontId="48" fillId="21" borderId="0" xfId="0" applyFont="1" applyFill="1" applyAlignment="1">
      <alignment horizontal="left" vertical="top" wrapText="1"/>
    </xf>
    <xf numFmtId="3" fontId="27" fillId="5" borderId="0" xfId="4" applyNumberFormat="1" applyFont="1" applyFill="1" applyBorder="1" applyAlignment="1" applyProtection="1">
      <alignment horizontal="center" vertical="center"/>
    </xf>
    <xf numFmtId="0" fontId="5" fillId="0" borderId="81" xfId="0" applyFont="1" applyBorder="1" applyAlignment="1">
      <alignment horizontal="center" vertical="center"/>
    </xf>
    <xf numFmtId="0" fontId="5" fillId="0" borderId="71" xfId="0" applyFont="1" applyBorder="1" applyAlignment="1">
      <alignment horizontal="center" vertical="center"/>
    </xf>
    <xf numFmtId="0" fontId="23" fillId="5" borderId="0" xfId="4" applyFont="1" applyFill="1" applyBorder="1" applyAlignment="1" applyProtection="1">
      <alignment horizontal="left" vertical="center"/>
    </xf>
    <xf numFmtId="165" fontId="27" fillId="19" borderId="70" xfId="2" applyNumberFormat="1" applyFont="1" applyFill="1" applyBorder="1" applyAlignment="1" applyProtection="1">
      <alignment horizontal="center" vertical="center"/>
      <protection locked="0"/>
    </xf>
    <xf numFmtId="9" fontId="5" fillId="5" borderId="0" xfId="3" applyFont="1" applyFill="1" applyBorder="1" applyAlignment="1" applyProtection="1">
      <alignment horizontal="center" vertical="center"/>
    </xf>
    <xf numFmtId="4" fontId="27" fillId="5" borderId="0" xfId="4" applyNumberFormat="1" applyFont="1" applyFill="1" applyBorder="1" applyAlignment="1" applyProtection="1">
      <alignment horizontal="center" vertical="center"/>
    </xf>
    <xf numFmtId="0" fontId="18" fillId="6" borderId="78" xfId="0" applyFont="1" applyFill="1" applyBorder="1" applyAlignment="1">
      <alignment horizontal="left" vertical="top" wrapText="1" indent="1"/>
    </xf>
    <xf numFmtId="0" fontId="18" fillId="5" borderId="75" xfId="0" applyFont="1" applyFill="1" applyBorder="1" applyAlignment="1">
      <alignment horizontal="left" vertical="top" wrapText="1" indent="1"/>
    </xf>
    <xf numFmtId="0" fontId="5" fillId="5" borderId="75" xfId="0" applyFont="1" applyFill="1" applyBorder="1" applyAlignment="1">
      <alignment horizontal="left" vertical="top" wrapText="1" indent="1"/>
    </xf>
    <xf numFmtId="0" fontId="34" fillId="0" borderId="0" xfId="0" applyFont="1" applyAlignment="1">
      <alignment horizontal="center"/>
    </xf>
    <xf numFmtId="0" fontId="6" fillId="9" borderId="46" xfId="0" applyFont="1" applyFill="1" applyBorder="1" applyAlignment="1">
      <alignment horizontal="center" vertical="center" wrapText="1"/>
    </xf>
    <xf numFmtId="0" fontId="6" fillId="9" borderId="6" xfId="0" applyFont="1" applyFill="1" applyBorder="1" applyAlignment="1">
      <alignment horizontal="center" vertical="center" wrapText="1"/>
    </xf>
    <xf numFmtId="0" fontId="6" fillId="9" borderId="47" xfId="0" applyFont="1" applyFill="1" applyBorder="1" applyAlignment="1">
      <alignment horizontal="center" vertical="center" wrapText="1"/>
    </xf>
    <xf numFmtId="0" fontId="6" fillId="7" borderId="15" xfId="0" applyFont="1" applyFill="1" applyBorder="1" applyAlignment="1">
      <alignment horizontal="center" vertical="center"/>
    </xf>
    <xf numFmtId="0" fontId="6" fillId="7" borderId="16" xfId="0" applyFont="1" applyFill="1" applyBorder="1" applyAlignment="1">
      <alignment horizontal="center" vertical="center"/>
    </xf>
    <xf numFmtId="0" fontId="6" fillId="7" borderId="17" xfId="0" applyFont="1" applyFill="1" applyBorder="1" applyAlignment="1">
      <alignment horizontal="center" vertical="center"/>
    </xf>
    <xf numFmtId="0" fontId="6" fillId="7" borderId="18" xfId="0" applyFont="1" applyFill="1" applyBorder="1" applyAlignment="1">
      <alignment horizontal="center" vertical="center"/>
    </xf>
    <xf numFmtId="0" fontId="6" fillId="7" borderId="0" xfId="0" applyFont="1" applyFill="1" applyAlignment="1">
      <alignment horizontal="center" vertical="center"/>
    </xf>
    <xf numFmtId="0" fontId="6" fillId="7" borderId="19" xfId="0" applyFont="1" applyFill="1" applyBorder="1" applyAlignment="1">
      <alignment horizontal="center" vertical="center"/>
    </xf>
    <xf numFmtId="0" fontId="6" fillId="7" borderId="20" xfId="0" applyFont="1" applyFill="1" applyBorder="1" applyAlignment="1">
      <alignment horizontal="center" vertical="center"/>
    </xf>
    <xf numFmtId="0" fontId="6" fillId="7" borderId="21" xfId="0" applyFont="1" applyFill="1" applyBorder="1" applyAlignment="1">
      <alignment horizontal="center" vertical="center"/>
    </xf>
    <xf numFmtId="0" fontId="6" fillId="7" borderId="22" xfId="0" applyFont="1" applyFill="1" applyBorder="1" applyAlignment="1">
      <alignment horizontal="center" vertical="center"/>
    </xf>
    <xf numFmtId="0" fontId="7" fillId="7" borderId="15" xfId="0" applyFont="1" applyFill="1" applyBorder="1" applyAlignment="1">
      <alignment horizontal="center" vertical="center"/>
    </xf>
    <xf numFmtId="0" fontId="7" fillId="7" borderId="16" xfId="0" applyFont="1" applyFill="1" applyBorder="1" applyAlignment="1">
      <alignment horizontal="center" vertical="center"/>
    </xf>
    <xf numFmtId="0" fontId="7" fillId="7" borderId="17" xfId="0" applyFont="1" applyFill="1" applyBorder="1" applyAlignment="1">
      <alignment horizontal="center" vertical="center"/>
    </xf>
    <xf numFmtId="0" fontId="7" fillId="7" borderId="18" xfId="0" applyFont="1" applyFill="1" applyBorder="1" applyAlignment="1">
      <alignment horizontal="center" vertical="center"/>
    </xf>
    <xf numFmtId="0" fontId="7" fillId="7" borderId="0" xfId="0" applyFont="1" applyFill="1" applyAlignment="1">
      <alignment horizontal="center" vertical="center"/>
    </xf>
    <xf numFmtId="0" fontId="7" fillId="7" borderId="19" xfId="0" applyFont="1" applyFill="1" applyBorder="1" applyAlignment="1">
      <alignment horizontal="center" vertical="center"/>
    </xf>
    <xf numFmtId="0" fontId="7" fillId="7" borderId="20" xfId="0" applyFont="1" applyFill="1" applyBorder="1" applyAlignment="1">
      <alignment horizontal="center" vertical="center"/>
    </xf>
    <xf numFmtId="0" fontId="7" fillId="7" borderId="21" xfId="0" applyFont="1" applyFill="1" applyBorder="1" applyAlignment="1">
      <alignment horizontal="center" vertical="center"/>
    </xf>
    <xf numFmtId="0" fontId="7" fillId="7" borderId="22" xfId="0" applyFont="1" applyFill="1" applyBorder="1" applyAlignment="1">
      <alignment horizontal="center" vertical="center"/>
    </xf>
    <xf numFmtId="0" fontId="6" fillId="9" borderId="49" xfId="0" applyFont="1" applyFill="1" applyBorder="1" applyAlignment="1">
      <alignment horizontal="center" vertical="center" wrapText="1"/>
    </xf>
    <xf numFmtId="0" fontId="6" fillId="9" borderId="26" xfId="0" applyFont="1" applyFill="1" applyBorder="1" applyAlignment="1">
      <alignment horizontal="center" vertical="center" wrapText="1"/>
    </xf>
    <xf numFmtId="0" fontId="6" fillId="9" borderId="34" xfId="0" applyFont="1" applyFill="1" applyBorder="1" applyAlignment="1">
      <alignment horizontal="center" vertical="center" wrapText="1"/>
    </xf>
    <xf numFmtId="0" fontId="7" fillId="8" borderId="3" xfId="0" applyFont="1" applyFill="1" applyBorder="1" applyAlignment="1">
      <alignment horizontal="center" vertical="center"/>
    </xf>
    <xf numFmtId="0" fontId="7" fillId="8" borderId="4" xfId="0" applyFont="1" applyFill="1" applyBorder="1" applyAlignment="1">
      <alignment horizontal="center" vertical="center"/>
    </xf>
    <xf numFmtId="0" fontId="7" fillId="8" borderId="0" xfId="0" applyFont="1" applyFill="1" applyAlignment="1">
      <alignment horizontal="center" vertical="center"/>
    </xf>
    <xf numFmtId="0" fontId="7" fillId="8" borderId="6" xfId="0" applyFont="1" applyFill="1" applyBorder="1" applyAlignment="1">
      <alignment horizontal="center" vertical="center"/>
    </xf>
    <xf numFmtId="0" fontId="7" fillId="8" borderId="8" xfId="0" applyFont="1" applyFill="1" applyBorder="1" applyAlignment="1">
      <alignment horizontal="center" vertical="center"/>
    </xf>
    <xf numFmtId="0" fontId="7" fillId="8" borderId="9" xfId="0" applyFont="1" applyFill="1" applyBorder="1" applyAlignment="1">
      <alignment horizontal="center" vertical="center"/>
    </xf>
    <xf numFmtId="0" fontId="7" fillId="7" borderId="54" xfId="0" applyFont="1" applyFill="1" applyBorder="1" applyAlignment="1">
      <alignment horizontal="center" vertical="center"/>
    </xf>
    <xf numFmtId="0" fontId="7" fillId="7" borderId="5" xfId="0" applyFont="1" applyFill="1" applyBorder="1" applyAlignment="1">
      <alignment horizontal="center" vertical="center"/>
    </xf>
    <xf numFmtId="0" fontId="7" fillId="7" borderId="55" xfId="0" applyFont="1" applyFill="1" applyBorder="1" applyAlignment="1">
      <alignment horizontal="center" vertical="center"/>
    </xf>
    <xf numFmtId="0" fontId="6" fillId="9" borderId="49" xfId="0" applyFont="1" applyFill="1" applyBorder="1" applyAlignment="1">
      <alignment horizontal="center" vertical="center"/>
    </xf>
    <xf numFmtId="0" fontId="6" fillId="9" borderId="26" xfId="0" applyFont="1" applyFill="1" applyBorder="1" applyAlignment="1">
      <alignment horizontal="center" vertical="center"/>
    </xf>
    <xf numFmtId="0" fontId="6" fillId="9" borderId="34" xfId="0" applyFont="1" applyFill="1" applyBorder="1" applyAlignment="1">
      <alignment horizontal="center" vertical="center"/>
    </xf>
    <xf numFmtId="0" fontId="6" fillId="9" borderId="25" xfId="0" applyFont="1" applyFill="1" applyBorder="1" applyAlignment="1">
      <alignment horizontal="center" vertical="center"/>
    </xf>
    <xf numFmtId="0" fontId="6" fillId="9" borderId="31" xfId="0" applyFont="1" applyFill="1" applyBorder="1" applyAlignment="1">
      <alignment horizontal="center" vertical="center"/>
    </xf>
    <xf numFmtId="0" fontId="6" fillId="9" borderId="33" xfId="0" applyFont="1" applyFill="1" applyBorder="1" applyAlignment="1">
      <alignment horizontal="center" vertical="center"/>
    </xf>
    <xf numFmtId="0" fontId="6" fillId="9" borderId="50" xfId="0" applyFont="1" applyFill="1" applyBorder="1" applyAlignment="1">
      <alignment horizontal="center" vertical="center" wrapText="1"/>
    </xf>
    <xf numFmtId="0" fontId="6" fillId="9" borderId="51" xfId="0" applyFont="1" applyFill="1" applyBorder="1" applyAlignment="1">
      <alignment horizontal="center" vertical="center" wrapText="1"/>
    </xf>
    <xf numFmtId="0" fontId="6" fillId="9" borderId="52" xfId="0" applyFont="1" applyFill="1" applyBorder="1" applyAlignment="1">
      <alignment horizontal="center" vertical="center" wrapText="1"/>
    </xf>
    <xf numFmtId="0" fontId="6" fillId="9" borderId="43" xfId="0" applyFont="1" applyFill="1" applyBorder="1" applyAlignment="1">
      <alignment horizontal="center" vertical="center" wrapText="1"/>
    </xf>
    <xf numFmtId="0" fontId="6" fillId="9" borderId="44" xfId="0" applyFont="1" applyFill="1" applyBorder="1" applyAlignment="1">
      <alignment horizontal="center" vertical="center" wrapText="1"/>
    </xf>
    <xf numFmtId="0" fontId="6" fillId="9" borderId="45" xfId="0" applyFont="1" applyFill="1" applyBorder="1" applyAlignment="1">
      <alignment horizontal="center" vertical="center" wrapText="1"/>
    </xf>
    <xf numFmtId="0" fontId="7" fillId="7" borderId="53" xfId="0" applyFont="1" applyFill="1" applyBorder="1" applyAlignment="1">
      <alignment horizontal="center" vertical="center"/>
    </xf>
    <xf numFmtId="0" fontId="7" fillId="7" borderId="8" xfId="0" applyFont="1" applyFill="1" applyBorder="1" applyAlignment="1">
      <alignment horizontal="center" vertical="center"/>
    </xf>
    <xf numFmtId="0" fontId="7" fillId="7" borderId="42" xfId="0" applyFont="1" applyFill="1" applyBorder="1" applyAlignment="1">
      <alignment horizontal="center" vertical="center"/>
    </xf>
    <xf numFmtId="0" fontId="8" fillId="7" borderId="18" xfId="0" applyFont="1" applyFill="1" applyBorder="1" applyAlignment="1">
      <alignment horizontal="center" vertical="center" wrapText="1"/>
    </xf>
    <xf numFmtId="0" fontId="8" fillId="7" borderId="0" xfId="0" applyFont="1" applyFill="1" applyAlignment="1">
      <alignment horizontal="center" vertical="center" wrapText="1"/>
    </xf>
    <xf numFmtId="0" fontId="8" fillId="7" borderId="6" xfId="0" applyFont="1" applyFill="1" applyBorder="1" applyAlignment="1">
      <alignment horizontal="center" vertical="center" wrapText="1"/>
    </xf>
    <xf numFmtId="0" fontId="6" fillId="9" borderId="60" xfId="0" applyFont="1" applyFill="1" applyBorder="1" applyAlignment="1">
      <alignment horizontal="center" vertical="center" wrapText="1"/>
    </xf>
    <xf numFmtId="0" fontId="6" fillId="9" borderId="61" xfId="0" applyFont="1" applyFill="1" applyBorder="1" applyAlignment="1">
      <alignment horizontal="center" vertical="center" wrapText="1"/>
    </xf>
    <xf numFmtId="0" fontId="6" fillId="9" borderId="64" xfId="0" applyFont="1" applyFill="1" applyBorder="1" applyAlignment="1">
      <alignment horizontal="center" vertical="center" wrapText="1"/>
    </xf>
    <xf numFmtId="0" fontId="6" fillId="9" borderId="16" xfId="0" applyFont="1" applyFill="1" applyBorder="1" applyAlignment="1">
      <alignment horizontal="center" vertical="center" wrapText="1"/>
    </xf>
    <xf numFmtId="0" fontId="6" fillId="9" borderId="0" xfId="0" applyFont="1" applyFill="1" applyAlignment="1">
      <alignment horizontal="center" vertical="center" wrapText="1"/>
    </xf>
    <xf numFmtId="0" fontId="6" fillId="9" borderId="8" xfId="0" applyFont="1" applyFill="1" applyBorder="1" applyAlignment="1">
      <alignment horizontal="center" vertical="center" wrapText="1"/>
    </xf>
    <xf numFmtId="0" fontId="6" fillId="9" borderId="59" xfId="0" applyFont="1" applyFill="1" applyBorder="1" applyAlignment="1">
      <alignment horizontal="center" vertical="center" wrapText="1"/>
    </xf>
    <xf numFmtId="0" fontId="6" fillId="9" borderId="38" xfId="0" applyFont="1" applyFill="1" applyBorder="1" applyAlignment="1">
      <alignment horizontal="center" vertical="center" wrapText="1"/>
    </xf>
    <xf numFmtId="0" fontId="6" fillId="9" borderId="40" xfId="0" applyFont="1" applyFill="1" applyBorder="1" applyAlignment="1">
      <alignment horizontal="center" vertical="center" wrapText="1"/>
    </xf>
    <xf numFmtId="0" fontId="6" fillId="9" borderId="24" xfId="0" applyFont="1" applyFill="1" applyBorder="1" applyAlignment="1">
      <alignment horizontal="center" vertical="center" wrapText="1"/>
    </xf>
    <xf numFmtId="0" fontId="6" fillId="9" borderId="30" xfId="0" applyFont="1" applyFill="1" applyBorder="1" applyAlignment="1">
      <alignment horizontal="center" vertical="center" wrapText="1"/>
    </xf>
    <xf numFmtId="0" fontId="6" fillId="9" borderId="41" xfId="0" applyFont="1" applyFill="1" applyBorder="1" applyAlignment="1">
      <alignment horizontal="center" vertical="center" wrapText="1"/>
    </xf>
    <xf numFmtId="0" fontId="6" fillId="9" borderId="50" xfId="0" applyFont="1" applyFill="1" applyBorder="1" applyAlignment="1">
      <alignment horizontal="center" vertical="center"/>
    </xf>
    <xf numFmtId="0" fontId="6" fillId="9" borderId="51" xfId="0" applyFont="1" applyFill="1" applyBorder="1" applyAlignment="1">
      <alignment horizontal="center" vertical="center"/>
    </xf>
    <xf numFmtId="0" fontId="6" fillId="9" borderId="52" xfId="0" applyFont="1" applyFill="1" applyBorder="1" applyAlignment="1">
      <alignment horizontal="center" vertical="center"/>
    </xf>
    <xf numFmtId="0" fontId="6" fillId="9" borderId="28" xfId="0" applyFont="1" applyFill="1" applyBorder="1" applyAlignment="1">
      <alignment horizontal="center" vertical="center" wrapText="1"/>
    </xf>
    <xf numFmtId="0" fontId="6" fillId="9" borderId="35" xfId="0" applyFont="1" applyFill="1" applyBorder="1" applyAlignment="1">
      <alignment horizontal="center" vertical="center" wrapText="1"/>
    </xf>
    <xf numFmtId="0" fontId="7" fillId="8" borderId="28" xfId="0" applyFont="1" applyFill="1" applyBorder="1" applyAlignment="1">
      <alignment horizontal="center" vertical="center" wrapText="1"/>
    </xf>
    <xf numFmtId="0" fontId="7" fillId="8" borderId="26" xfId="0" applyFont="1" applyFill="1" applyBorder="1" applyAlignment="1">
      <alignment horizontal="center" vertical="center" wrapText="1"/>
    </xf>
    <xf numFmtId="0" fontId="7" fillId="8" borderId="35" xfId="0" applyFont="1" applyFill="1" applyBorder="1" applyAlignment="1">
      <alignment horizontal="center" vertical="center" wrapText="1"/>
    </xf>
    <xf numFmtId="0" fontId="6" fillId="9" borderId="29" xfId="0" applyFont="1" applyFill="1" applyBorder="1" applyAlignment="1">
      <alignment horizontal="center" vertical="center" wrapText="1"/>
    </xf>
    <xf numFmtId="0" fontId="6" fillId="9" borderId="32" xfId="0" applyFont="1" applyFill="1" applyBorder="1" applyAlignment="1">
      <alignment horizontal="center" vertical="center" wrapText="1"/>
    </xf>
    <xf numFmtId="0" fontId="6" fillId="9" borderId="36" xfId="0" applyFont="1" applyFill="1" applyBorder="1" applyAlignment="1">
      <alignment horizontal="center" vertical="center" wrapText="1"/>
    </xf>
    <xf numFmtId="0" fontId="6" fillId="9" borderId="25" xfId="0" applyFont="1" applyFill="1" applyBorder="1" applyAlignment="1">
      <alignment horizontal="center" vertical="center" wrapText="1"/>
    </xf>
    <xf numFmtId="0" fontId="6" fillId="9" borderId="31" xfId="0" applyFont="1" applyFill="1" applyBorder="1" applyAlignment="1">
      <alignment horizontal="center" vertical="center" wrapText="1"/>
    </xf>
    <xf numFmtId="0" fontId="6" fillId="9" borderId="33" xfId="0" applyFont="1" applyFill="1" applyBorder="1" applyAlignment="1">
      <alignment horizontal="center" vertical="center" wrapText="1"/>
    </xf>
    <xf numFmtId="0" fontId="6" fillId="9" borderId="48" xfId="0" applyFont="1" applyFill="1" applyBorder="1" applyAlignment="1">
      <alignment horizontal="left" vertical="center" wrapText="1"/>
    </xf>
    <xf numFmtId="0" fontId="6" fillId="9" borderId="18" xfId="0" applyFont="1" applyFill="1" applyBorder="1" applyAlignment="1">
      <alignment horizontal="left" vertical="center" wrapText="1"/>
    </xf>
    <xf numFmtId="0" fontId="6" fillId="9" borderId="20" xfId="0" applyFont="1" applyFill="1" applyBorder="1" applyAlignment="1">
      <alignment horizontal="left" vertical="center" wrapText="1"/>
    </xf>
    <xf numFmtId="0" fontId="6" fillId="9" borderId="27" xfId="0" applyFont="1" applyFill="1" applyBorder="1" applyAlignment="1">
      <alignment horizontal="center" vertical="center" wrapText="1"/>
    </xf>
    <xf numFmtId="0" fontId="6" fillId="9" borderId="19" xfId="0" applyFont="1" applyFill="1" applyBorder="1" applyAlignment="1">
      <alignment horizontal="center" vertical="center" wrapText="1"/>
    </xf>
    <xf numFmtId="0" fontId="6" fillId="9" borderId="22" xfId="0" applyFont="1" applyFill="1" applyBorder="1" applyAlignment="1">
      <alignment horizontal="center" vertical="center" wrapText="1"/>
    </xf>
    <xf numFmtId="0" fontId="6" fillId="9" borderId="15" xfId="0" applyFont="1" applyFill="1" applyBorder="1" applyAlignment="1">
      <alignment horizontal="center" vertical="center" wrapText="1"/>
    </xf>
    <xf numFmtId="0" fontId="6" fillId="9" borderId="18" xfId="0" applyFont="1" applyFill="1" applyBorder="1" applyAlignment="1">
      <alignment horizontal="center" vertical="center" wrapText="1"/>
    </xf>
    <xf numFmtId="0" fontId="6" fillId="9" borderId="20" xfId="0" applyFont="1" applyFill="1" applyBorder="1" applyAlignment="1">
      <alignment horizontal="center" vertical="center" wrapText="1"/>
    </xf>
  </cellXfs>
  <cellStyles count="6">
    <cellStyle name="Calculation" xfId="4" builtinId="22"/>
    <cellStyle name="Currency" xfId="2" builtinId="4"/>
    <cellStyle name="Hyperlink" xfId="1" builtinId="8"/>
    <cellStyle name="Normal" xfId="0" builtinId="0"/>
    <cellStyle name="Normal 2" xfId="5" xr:uid="{84B97F50-3CE7-4CC5-8D24-4FBC3758D1E5}"/>
    <cellStyle name="Percent" xfId="3" builtinId="5"/>
  </cellStyles>
  <dxfs count="8">
    <dxf>
      <font>
        <color theme="0" tint="-0.14996795556505021"/>
      </font>
      <fill>
        <patternFill>
          <bgColor theme="0" tint="-0.14996795556505021"/>
        </patternFill>
      </fill>
    </dxf>
    <dxf>
      <font>
        <color theme="0" tint="-0.14996795556505021"/>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Medium9"/>
  <colors>
    <mruColors>
      <color rgb="FFEF3031"/>
      <color rgb="FFFA413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382090818034933"/>
          <c:y val="0.20551634203619287"/>
          <c:w val="0.4247947418828914"/>
          <c:h val="0.64211078878298111"/>
        </c:manualLayout>
      </c:layout>
      <c:radarChart>
        <c:radarStyle val="marker"/>
        <c:varyColors val="0"/>
        <c:ser>
          <c:idx val="0"/>
          <c:order val="0"/>
          <c:spPr>
            <a:ln w="57150" cap="rnd">
              <a:solidFill>
                <a:schemeClr val="bg1"/>
              </a:solidFill>
              <a:round/>
            </a:ln>
            <a:effectLst/>
          </c:spPr>
          <c:marker>
            <c:symbol val="none"/>
          </c:marker>
          <c:cat>
            <c:strRef>
              <c:f>'Common Application'!$K$5:$K$14</c:f>
              <c:strCache>
                <c:ptCount val="10"/>
                <c:pt idx="0">
                  <c:v>Integration</c:v>
                </c:pt>
                <c:pt idx="1">
                  <c:v>Equitable
Communities </c:v>
                </c:pt>
                <c:pt idx="2">
                  <c:v>Ecosystems</c:v>
                </c:pt>
                <c:pt idx="3">
                  <c:v>Water</c:v>
                </c:pt>
                <c:pt idx="4">
                  <c:v>Economy</c:v>
                </c:pt>
                <c:pt idx="5">
                  <c:v>Energy</c:v>
                </c:pt>
                <c:pt idx="6">
                  <c:v>Well-being</c:v>
                </c:pt>
                <c:pt idx="7">
                  <c:v>Resources</c:v>
                </c:pt>
                <c:pt idx="8">
                  <c:v>Change</c:v>
                </c:pt>
                <c:pt idx="9">
                  <c:v>Discovery</c:v>
                </c:pt>
              </c:strCache>
              <c:extLst xmlns:c15="http://schemas.microsoft.com/office/drawing/2012/chart"/>
            </c:strRef>
          </c:cat>
          <c:val>
            <c:numRef>
              <c:f>'Common Application'!$L$5:$L$14</c:f>
              <c:numCache>
                <c:formatCode>0.0</c:formatCode>
                <c:ptCount val="10"/>
                <c:pt idx="0">
                  <c:v>10</c:v>
                </c:pt>
                <c:pt idx="1">
                  <c:v>#N/A</c:v>
                </c:pt>
                <c:pt idx="2">
                  <c:v>0</c:v>
                </c:pt>
                <c:pt idx="3">
                  <c:v>0</c:v>
                </c:pt>
                <c:pt idx="4">
                  <c:v>0</c:v>
                </c:pt>
                <c:pt idx="5">
                  <c:v>0</c:v>
                </c:pt>
                <c:pt idx="6">
                  <c:v>0</c:v>
                </c:pt>
                <c:pt idx="7">
                  <c:v>0</c:v>
                </c:pt>
                <c:pt idx="8">
                  <c:v>#N/A</c:v>
                </c:pt>
                <c:pt idx="9">
                  <c:v>0</c:v>
                </c:pt>
              </c:numCache>
            </c:numRef>
          </c:val>
          <c:extLst>
            <c:ext xmlns:c16="http://schemas.microsoft.com/office/drawing/2014/chart" uri="{C3380CC4-5D6E-409C-BE32-E72D297353CC}">
              <c16:uniqueId val="{00000000-62D4-4A4E-9BC8-46E9504A04C2}"/>
            </c:ext>
          </c:extLst>
        </c:ser>
        <c:dLbls>
          <c:showLegendKey val="0"/>
          <c:showVal val="0"/>
          <c:showCatName val="0"/>
          <c:showSerName val="0"/>
          <c:showPercent val="0"/>
          <c:showBubbleSize val="0"/>
        </c:dLbls>
        <c:axId val="937104536"/>
        <c:axId val="937095352"/>
      </c:radarChart>
      <c:catAx>
        <c:axId val="9371045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b" anchorCtr="1"/>
          <a:lstStyle/>
          <a:p>
            <a:pPr>
              <a:defRPr sz="1100" b="1" i="0" u="none" strike="noStrike" kern="1200" baseline="0">
                <a:ln>
                  <a:noFill/>
                </a:ln>
                <a:solidFill>
                  <a:schemeClr val="bg1">
                    <a:lumMod val="95000"/>
                  </a:schemeClr>
                </a:solidFill>
                <a:latin typeface="Arial" panose="020B0604020202020204" pitchFamily="34" charset="0"/>
                <a:ea typeface="+mn-ea"/>
                <a:cs typeface="Arial" panose="020B0604020202020204" pitchFamily="34" charset="0"/>
              </a:defRPr>
            </a:pPr>
            <a:endParaRPr lang="en-US"/>
          </a:p>
        </c:txPr>
        <c:crossAx val="937095352"/>
        <c:crosses val="autoZero"/>
        <c:auto val="1"/>
        <c:lblAlgn val="ctr"/>
        <c:lblOffset val="100"/>
        <c:noMultiLvlLbl val="0"/>
      </c:catAx>
      <c:valAx>
        <c:axId val="937095352"/>
        <c:scaling>
          <c:orientation val="minMax"/>
        </c:scaling>
        <c:delete val="1"/>
        <c:axPos val="l"/>
        <c:majorGridlines>
          <c:spPr>
            <a:ln w="9525" cap="flat" cmpd="sng" algn="ctr">
              <a:solidFill>
                <a:schemeClr val="bg1">
                  <a:lumMod val="65000"/>
                </a:schemeClr>
              </a:solidFill>
              <a:round/>
            </a:ln>
            <a:effectLst>
              <a:outerShdw blurRad="50800" dist="50800" dir="5400000" algn="ctr" rotWithShape="0">
                <a:srgbClr val="000000">
                  <a:alpha val="60000"/>
                </a:srgbClr>
              </a:outerShdw>
            </a:effectLst>
          </c:spPr>
        </c:majorGridlines>
        <c:numFmt formatCode="0.0" sourceLinked="1"/>
        <c:majorTickMark val="none"/>
        <c:minorTickMark val="none"/>
        <c:tickLblPos val="nextTo"/>
        <c:crossAx val="937104536"/>
        <c:crosses val="autoZero"/>
        <c:crossBetween val="between"/>
      </c:valAx>
      <c:spPr>
        <a:solidFill>
          <a:schemeClr val="tx1">
            <a:alpha val="98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tx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382090818034933"/>
          <c:y val="0.20551634203619287"/>
          <c:w val="0.4247947418828914"/>
          <c:h val="0.64211078878298111"/>
        </c:manualLayout>
      </c:layout>
      <c:radarChart>
        <c:radarStyle val="marker"/>
        <c:varyColors val="0"/>
        <c:ser>
          <c:idx val="0"/>
          <c:order val="0"/>
          <c:spPr>
            <a:ln w="57150" cap="rnd">
              <a:solidFill>
                <a:schemeClr val="bg1"/>
              </a:solidFill>
              <a:round/>
            </a:ln>
            <a:effectLst/>
          </c:spPr>
          <c:marker>
            <c:symbol val="none"/>
          </c:marker>
          <c:cat>
            <c:strRef>
              <c:f>'Common Application'!$K$5:$K$14</c:f>
              <c:strCache>
                <c:ptCount val="10"/>
                <c:pt idx="0">
                  <c:v>Integration</c:v>
                </c:pt>
                <c:pt idx="1">
                  <c:v>Equitable
Communities </c:v>
                </c:pt>
                <c:pt idx="2">
                  <c:v>Ecosystems</c:v>
                </c:pt>
                <c:pt idx="3">
                  <c:v>Water</c:v>
                </c:pt>
                <c:pt idx="4">
                  <c:v>Economy</c:v>
                </c:pt>
                <c:pt idx="5">
                  <c:v>Energy</c:v>
                </c:pt>
                <c:pt idx="6">
                  <c:v>Well-being</c:v>
                </c:pt>
                <c:pt idx="7">
                  <c:v>Resources</c:v>
                </c:pt>
                <c:pt idx="8">
                  <c:v>Change</c:v>
                </c:pt>
                <c:pt idx="9">
                  <c:v>Discovery</c:v>
                </c:pt>
              </c:strCache>
              <c:extLst xmlns:c15="http://schemas.microsoft.com/office/drawing/2012/chart"/>
            </c:strRef>
          </c:cat>
          <c:val>
            <c:numRef>
              <c:f>'Common Application'!$L$5:$L$14</c:f>
              <c:numCache>
                <c:formatCode>0.0</c:formatCode>
                <c:ptCount val="10"/>
                <c:pt idx="0">
                  <c:v>10</c:v>
                </c:pt>
                <c:pt idx="1">
                  <c:v>#N/A</c:v>
                </c:pt>
                <c:pt idx="2">
                  <c:v>0</c:v>
                </c:pt>
                <c:pt idx="3">
                  <c:v>0</c:v>
                </c:pt>
                <c:pt idx="4">
                  <c:v>0</c:v>
                </c:pt>
                <c:pt idx="5">
                  <c:v>0</c:v>
                </c:pt>
                <c:pt idx="6">
                  <c:v>0</c:v>
                </c:pt>
                <c:pt idx="7">
                  <c:v>0</c:v>
                </c:pt>
                <c:pt idx="8">
                  <c:v>#N/A</c:v>
                </c:pt>
                <c:pt idx="9">
                  <c:v>0</c:v>
                </c:pt>
              </c:numCache>
            </c:numRef>
          </c:val>
          <c:extLst>
            <c:ext xmlns:c16="http://schemas.microsoft.com/office/drawing/2014/chart" uri="{C3380CC4-5D6E-409C-BE32-E72D297353CC}">
              <c16:uniqueId val="{00000000-EE0F-47D0-9788-EE217D9D66FD}"/>
            </c:ext>
          </c:extLst>
        </c:ser>
        <c:dLbls>
          <c:showLegendKey val="0"/>
          <c:showVal val="0"/>
          <c:showCatName val="0"/>
          <c:showSerName val="0"/>
          <c:showPercent val="0"/>
          <c:showBubbleSize val="0"/>
        </c:dLbls>
        <c:axId val="937104536"/>
        <c:axId val="937095352"/>
      </c:radarChart>
      <c:catAx>
        <c:axId val="9371045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b" anchorCtr="1"/>
          <a:lstStyle/>
          <a:p>
            <a:pPr>
              <a:defRPr sz="1100" b="1" i="0" u="none" strike="noStrike" kern="1200" baseline="0">
                <a:ln>
                  <a:noFill/>
                </a:ln>
                <a:solidFill>
                  <a:schemeClr val="bg1">
                    <a:lumMod val="95000"/>
                  </a:schemeClr>
                </a:solidFill>
                <a:latin typeface="Arial" panose="020B0604020202020204" pitchFamily="34" charset="0"/>
                <a:ea typeface="+mn-ea"/>
                <a:cs typeface="Arial" panose="020B0604020202020204" pitchFamily="34" charset="0"/>
              </a:defRPr>
            </a:pPr>
            <a:endParaRPr lang="en-US"/>
          </a:p>
        </c:txPr>
        <c:crossAx val="937095352"/>
        <c:crosses val="autoZero"/>
        <c:auto val="1"/>
        <c:lblAlgn val="ctr"/>
        <c:lblOffset val="100"/>
        <c:noMultiLvlLbl val="0"/>
      </c:catAx>
      <c:valAx>
        <c:axId val="937095352"/>
        <c:scaling>
          <c:orientation val="minMax"/>
        </c:scaling>
        <c:delete val="1"/>
        <c:axPos val="l"/>
        <c:majorGridlines>
          <c:spPr>
            <a:ln w="9525" cap="flat" cmpd="sng" algn="ctr">
              <a:solidFill>
                <a:schemeClr val="bg1">
                  <a:lumMod val="65000"/>
                </a:schemeClr>
              </a:solidFill>
              <a:round/>
            </a:ln>
            <a:effectLst>
              <a:outerShdw blurRad="50800" dist="50800" dir="5400000" algn="ctr" rotWithShape="0">
                <a:srgbClr val="000000">
                  <a:alpha val="60000"/>
                </a:srgbClr>
              </a:outerShdw>
            </a:effectLst>
          </c:spPr>
        </c:majorGridlines>
        <c:numFmt formatCode="0.0" sourceLinked="1"/>
        <c:majorTickMark val="none"/>
        <c:minorTickMark val="none"/>
        <c:tickLblPos val="nextTo"/>
        <c:crossAx val="937104536"/>
        <c:crosses val="autoZero"/>
        <c:crossBetween val="between"/>
      </c:valAx>
      <c:spPr>
        <a:solidFill>
          <a:schemeClr val="tx1">
            <a:alpha val="98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tx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D$33"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hyperlink" Target="#'Common Application (HZ)'!E79"/><Relationship Id="rId1" Type="http://schemas.openxmlformats.org/officeDocument/2006/relationships/hyperlink" Target="#'Common Application (HZ)'!E77"/><Relationship Id="rId5" Type="http://schemas.openxmlformats.org/officeDocument/2006/relationships/image" Target="../media/image2.png"/><Relationship Id="rId4"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4524375</xdr:colOff>
          <xdr:row>31</xdr:row>
          <xdr:rowOff>161925</xdr:rowOff>
        </xdr:from>
        <xdr:to>
          <xdr:col>3</xdr:col>
          <xdr:colOff>628650</xdr:colOff>
          <xdr:row>33</xdr:row>
          <xdr:rowOff>28575</xdr:rowOff>
        </xdr:to>
        <xdr:sp macro="" textlink="">
          <xdr:nvSpPr>
            <xdr:cNvPr id="1032" name="Check Box 8" descr="Confidential"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xdr:col>
      <xdr:colOff>1083468</xdr:colOff>
      <xdr:row>67</xdr:row>
      <xdr:rowOff>38100</xdr:rowOff>
    </xdr:from>
    <xdr:to>
      <xdr:col>4</xdr:col>
      <xdr:colOff>1191750</xdr:colOff>
      <xdr:row>67</xdr:row>
      <xdr:rowOff>131446</xdr:rowOff>
    </xdr:to>
    <xdr:sp macro="" textlink="">
      <xdr:nvSpPr>
        <xdr:cNvPr id="39" name="Isosceles Triangle 38">
          <a:hlinkClick xmlns:r="http://schemas.openxmlformats.org/officeDocument/2006/relationships" r:id="rId1"/>
          <a:extLst>
            <a:ext uri="{FF2B5EF4-FFF2-40B4-BE49-F238E27FC236}">
              <a16:creationId xmlns:a16="http://schemas.microsoft.com/office/drawing/2014/main" id="{00000000-0008-0000-0000-000027000000}"/>
            </a:ext>
          </a:extLst>
        </xdr:cNvPr>
        <xdr:cNvSpPr/>
      </xdr:nvSpPr>
      <xdr:spPr>
        <a:xfrm rot="10800000">
          <a:off x="7579518" y="6315075"/>
          <a:ext cx="108282" cy="93346"/>
        </a:xfrm>
        <a:prstGeom prst="triangle">
          <a:avLst/>
        </a:prstGeom>
        <a:solidFill>
          <a:schemeClr val="bg1">
            <a:lumMod val="85000"/>
          </a:schemeClr>
        </a:solidFill>
        <a:ln w="3175">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1083468</xdr:colOff>
      <xdr:row>70</xdr:row>
      <xdr:rowOff>38100</xdr:rowOff>
    </xdr:from>
    <xdr:to>
      <xdr:col>4</xdr:col>
      <xdr:colOff>1191750</xdr:colOff>
      <xdr:row>70</xdr:row>
      <xdr:rowOff>131446</xdr:rowOff>
    </xdr:to>
    <xdr:sp macro="" textlink="">
      <xdr:nvSpPr>
        <xdr:cNvPr id="41" name="Isosceles Triangle 40">
          <a:hlinkClick xmlns:r="http://schemas.openxmlformats.org/officeDocument/2006/relationships" r:id="rId2"/>
          <a:extLst>
            <a:ext uri="{FF2B5EF4-FFF2-40B4-BE49-F238E27FC236}">
              <a16:creationId xmlns:a16="http://schemas.microsoft.com/office/drawing/2014/main" id="{00000000-0008-0000-0000-000029000000}"/>
            </a:ext>
          </a:extLst>
        </xdr:cNvPr>
        <xdr:cNvSpPr/>
      </xdr:nvSpPr>
      <xdr:spPr>
        <a:xfrm rot="10800000">
          <a:off x="7579518" y="6915150"/>
          <a:ext cx="108282" cy="93346"/>
        </a:xfrm>
        <a:prstGeom prst="triangle">
          <a:avLst/>
        </a:prstGeom>
        <a:solidFill>
          <a:schemeClr val="bg1">
            <a:lumMod val="85000"/>
          </a:schemeClr>
        </a:solidFill>
        <a:ln w="3175">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editAs="oneCell">
    <xdr:from>
      <xdr:col>0</xdr:col>
      <xdr:colOff>152400</xdr:colOff>
      <xdr:row>72</xdr:row>
      <xdr:rowOff>94086</xdr:rowOff>
    </xdr:from>
    <xdr:to>
      <xdr:col>1</xdr:col>
      <xdr:colOff>815340</xdr:colOff>
      <xdr:row>72</xdr:row>
      <xdr:rowOff>721037</xdr:rowOff>
    </xdr:to>
    <xdr:pic>
      <xdr:nvPicPr>
        <xdr:cNvPr id="86" name="Picture 85">
          <a:extLst>
            <a:ext uri="{FF2B5EF4-FFF2-40B4-BE49-F238E27FC236}">
              <a16:creationId xmlns:a16="http://schemas.microsoft.com/office/drawing/2014/main" id="{00000000-0008-0000-0000-000056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880" t="4539" r="77318" b="82719"/>
        <a:stretch/>
      </xdr:blipFill>
      <xdr:spPr>
        <a:xfrm>
          <a:off x="152400" y="11933661"/>
          <a:ext cx="834390" cy="613616"/>
        </a:xfrm>
        <a:prstGeom prst="rect">
          <a:avLst/>
        </a:prstGeom>
      </xdr:spPr>
    </xdr:pic>
    <xdr:clientData/>
  </xdr:twoCellAnchor>
  <xdr:twoCellAnchor editAs="oneCell">
    <xdr:from>
      <xdr:col>0</xdr:col>
      <xdr:colOff>152400</xdr:colOff>
      <xdr:row>84</xdr:row>
      <xdr:rowOff>123825</xdr:rowOff>
    </xdr:from>
    <xdr:to>
      <xdr:col>2</xdr:col>
      <xdr:colOff>136684</xdr:colOff>
      <xdr:row>84</xdr:row>
      <xdr:rowOff>746759</xdr:rowOff>
    </xdr:to>
    <xdr:pic>
      <xdr:nvPicPr>
        <xdr:cNvPr id="87" name="Picture 86">
          <a:extLst>
            <a:ext uri="{FF2B5EF4-FFF2-40B4-BE49-F238E27FC236}">
              <a16:creationId xmlns:a16="http://schemas.microsoft.com/office/drawing/2014/main" id="{00000000-0008-0000-0000-000057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880" t="24786" r="77474" b="64043"/>
        <a:stretch/>
      </xdr:blipFill>
      <xdr:spPr>
        <a:xfrm>
          <a:off x="747713" y="14720888"/>
          <a:ext cx="966787" cy="621029"/>
        </a:xfrm>
        <a:prstGeom prst="rect">
          <a:avLst/>
        </a:prstGeom>
      </xdr:spPr>
    </xdr:pic>
    <xdr:clientData/>
  </xdr:twoCellAnchor>
  <xdr:twoCellAnchor editAs="oneCell">
    <xdr:from>
      <xdr:col>0</xdr:col>
      <xdr:colOff>57150</xdr:colOff>
      <xdr:row>111</xdr:row>
      <xdr:rowOff>66675</xdr:rowOff>
    </xdr:from>
    <xdr:to>
      <xdr:col>1</xdr:col>
      <xdr:colOff>760571</xdr:colOff>
      <xdr:row>111</xdr:row>
      <xdr:rowOff>798195</xdr:rowOff>
    </xdr:to>
    <xdr:pic>
      <xdr:nvPicPr>
        <xdr:cNvPr id="88" name="Picture 87">
          <a:extLst>
            <a:ext uri="{FF2B5EF4-FFF2-40B4-BE49-F238E27FC236}">
              <a16:creationId xmlns:a16="http://schemas.microsoft.com/office/drawing/2014/main" id="{00000000-0008-0000-0000-000058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880" t="41719" r="78187" b="45016"/>
        <a:stretch/>
      </xdr:blipFill>
      <xdr:spPr>
        <a:xfrm>
          <a:off x="652463" y="18961894"/>
          <a:ext cx="895349" cy="712470"/>
        </a:xfrm>
        <a:prstGeom prst="rect">
          <a:avLst/>
        </a:prstGeom>
      </xdr:spPr>
    </xdr:pic>
    <xdr:clientData/>
  </xdr:twoCellAnchor>
  <xdr:twoCellAnchor editAs="oneCell">
    <xdr:from>
      <xdr:col>0</xdr:col>
      <xdr:colOff>57151</xdr:colOff>
      <xdr:row>126</xdr:row>
      <xdr:rowOff>85725</xdr:rowOff>
    </xdr:from>
    <xdr:to>
      <xdr:col>1</xdr:col>
      <xdr:colOff>722472</xdr:colOff>
      <xdr:row>126</xdr:row>
      <xdr:rowOff>762000</xdr:rowOff>
    </xdr:to>
    <xdr:pic>
      <xdr:nvPicPr>
        <xdr:cNvPr id="89" name="Picture 88">
          <a:extLst>
            <a:ext uri="{FF2B5EF4-FFF2-40B4-BE49-F238E27FC236}">
              <a16:creationId xmlns:a16="http://schemas.microsoft.com/office/drawing/2014/main" id="{00000000-0008-0000-0000-000059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880" t="61268" r="78662" b="26338"/>
        <a:stretch/>
      </xdr:blipFill>
      <xdr:spPr>
        <a:xfrm>
          <a:off x="652464" y="21469350"/>
          <a:ext cx="847724" cy="676275"/>
        </a:xfrm>
        <a:prstGeom prst="rect">
          <a:avLst/>
        </a:prstGeom>
      </xdr:spPr>
    </xdr:pic>
    <xdr:clientData/>
  </xdr:twoCellAnchor>
  <xdr:twoCellAnchor editAs="oneCell">
    <xdr:from>
      <xdr:col>0</xdr:col>
      <xdr:colOff>84667</xdr:colOff>
      <xdr:row>139</xdr:row>
      <xdr:rowOff>52916</xdr:rowOff>
    </xdr:from>
    <xdr:to>
      <xdr:col>1</xdr:col>
      <xdr:colOff>723795</xdr:colOff>
      <xdr:row>139</xdr:row>
      <xdr:rowOff>759671</xdr:rowOff>
    </xdr:to>
    <xdr:pic>
      <xdr:nvPicPr>
        <xdr:cNvPr id="90" name="Picture 89">
          <a:extLst>
            <a:ext uri="{FF2B5EF4-FFF2-40B4-BE49-F238E27FC236}">
              <a16:creationId xmlns:a16="http://schemas.microsoft.com/office/drawing/2014/main" id="{00000000-0008-0000-0000-00005A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880" t="79944" r="78924" b="6965"/>
        <a:stretch/>
      </xdr:blipFill>
      <xdr:spPr>
        <a:xfrm>
          <a:off x="698500" y="26161999"/>
          <a:ext cx="841058" cy="702945"/>
        </a:xfrm>
        <a:prstGeom prst="rect">
          <a:avLst/>
        </a:prstGeom>
      </xdr:spPr>
    </xdr:pic>
    <xdr:clientData/>
  </xdr:twoCellAnchor>
  <xdr:twoCellAnchor editAs="oneCell">
    <xdr:from>
      <xdr:col>0</xdr:col>
      <xdr:colOff>102870</xdr:colOff>
      <xdr:row>154</xdr:row>
      <xdr:rowOff>47625</xdr:rowOff>
    </xdr:from>
    <xdr:to>
      <xdr:col>2</xdr:col>
      <xdr:colOff>22701</xdr:colOff>
      <xdr:row>154</xdr:row>
      <xdr:rowOff>739140</xdr:rowOff>
    </xdr:to>
    <xdr:pic>
      <xdr:nvPicPr>
        <xdr:cNvPr id="91" name="Picture 90">
          <a:extLst>
            <a:ext uri="{FF2B5EF4-FFF2-40B4-BE49-F238E27FC236}">
              <a16:creationId xmlns:a16="http://schemas.microsoft.com/office/drawing/2014/main" id="{00000000-0008-0000-0000-00005B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451" t="4191" r="36426" b="83068"/>
        <a:stretch/>
      </xdr:blipFill>
      <xdr:spPr>
        <a:xfrm>
          <a:off x="712470" y="39071550"/>
          <a:ext cx="926306" cy="678180"/>
        </a:xfrm>
        <a:prstGeom prst="rect">
          <a:avLst/>
        </a:prstGeom>
      </xdr:spPr>
    </xdr:pic>
    <xdr:clientData/>
  </xdr:twoCellAnchor>
  <xdr:twoCellAnchor editAs="oneCell">
    <xdr:from>
      <xdr:col>0</xdr:col>
      <xdr:colOff>59532</xdr:colOff>
      <xdr:row>178</xdr:row>
      <xdr:rowOff>57150</xdr:rowOff>
    </xdr:from>
    <xdr:to>
      <xdr:col>2</xdr:col>
      <xdr:colOff>22225</xdr:colOff>
      <xdr:row>178</xdr:row>
      <xdr:rowOff>760096</xdr:rowOff>
    </xdr:to>
    <xdr:pic>
      <xdr:nvPicPr>
        <xdr:cNvPr id="93" name="Picture 92">
          <a:extLst>
            <a:ext uri="{FF2B5EF4-FFF2-40B4-BE49-F238E27FC236}">
              <a16:creationId xmlns:a16="http://schemas.microsoft.com/office/drawing/2014/main" id="{00000000-0008-0000-0000-00005D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451" t="22694" r="35841" b="64740"/>
        <a:stretch/>
      </xdr:blipFill>
      <xdr:spPr>
        <a:xfrm>
          <a:off x="654845" y="32013525"/>
          <a:ext cx="976311" cy="685801"/>
        </a:xfrm>
        <a:prstGeom prst="rect">
          <a:avLst/>
        </a:prstGeom>
      </xdr:spPr>
    </xdr:pic>
    <xdr:clientData/>
  </xdr:twoCellAnchor>
  <xdr:twoCellAnchor editAs="oneCell">
    <xdr:from>
      <xdr:col>0</xdr:col>
      <xdr:colOff>271780</xdr:colOff>
      <xdr:row>206</xdr:row>
      <xdr:rowOff>38100</xdr:rowOff>
    </xdr:from>
    <xdr:to>
      <xdr:col>1</xdr:col>
      <xdr:colOff>796766</xdr:colOff>
      <xdr:row>206</xdr:row>
      <xdr:rowOff>798195</xdr:rowOff>
    </xdr:to>
    <xdr:pic>
      <xdr:nvPicPr>
        <xdr:cNvPr id="94" name="Picture 93">
          <a:extLst>
            <a:ext uri="{FF2B5EF4-FFF2-40B4-BE49-F238E27FC236}">
              <a16:creationId xmlns:a16="http://schemas.microsoft.com/office/drawing/2014/main" id="{00000000-0008-0000-0000-00005E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451" t="59348" r="37881" b="27212"/>
        <a:stretch/>
      </xdr:blipFill>
      <xdr:spPr>
        <a:xfrm>
          <a:off x="885613" y="41101433"/>
          <a:ext cx="795496" cy="739140"/>
        </a:xfrm>
        <a:prstGeom prst="rect">
          <a:avLst/>
        </a:prstGeom>
      </xdr:spPr>
    </xdr:pic>
    <xdr:clientData/>
  </xdr:twoCellAnchor>
  <xdr:twoCellAnchor editAs="oneCell">
    <xdr:from>
      <xdr:col>0</xdr:col>
      <xdr:colOff>131923</xdr:colOff>
      <xdr:row>220</xdr:row>
      <xdr:rowOff>26670</xdr:rowOff>
    </xdr:from>
    <xdr:to>
      <xdr:col>2</xdr:col>
      <xdr:colOff>110929</xdr:colOff>
      <xdr:row>221</xdr:row>
      <xdr:rowOff>15874</xdr:rowOff>
    </xdr:to>
    <xdr:pic>
      <xdr:nvPicPr>
        <xdr:cNvPr id="95" name="Picture 94">
          <a:extLst>
            <a:ext uri="{FF2B5EF4-FFF2-40B4-BE49-F238E27FC236}">
              <a16:creationId xmlns:a16="http://schemas.microsoft.com/office/drawing/2014/main" id="{00000000-0008-0000-0000-00005F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451" t="76629" r="35975" b="8883"/>
        <a:stretch/>
      </xdr:blipFill>
      <xdr:spPr>
        <a:xfrm>
          <a:off x="745756" y="44825920"/>
          <a:ext cx="989291" cy="788247"/>
        </a:xfrm>
        <a:prstGeom prst="rect">
          <a:avLst/>
        </a:prstGeom>
      </xdr:spPr>
    </xdr:pic>
    <xdr:clientData/>
  </xdr:twoCellAnchor>
  <xdr:twoCellAnchor>
    <xdr:from>
      <xdr:col>4</xdr:col>
      <xdr:colOff>665656</xdr:colOff>
      <xdr:row>0</xdr:row>
      <xdr:rowOff>34290</xdr:rowOff>
    </xdr:from>
    <xdr:to>
      <xdr:col>8</xdr:col>
      <xdr:colOff>1127678</xdr:colOff>
      <xdr:row>27</xdr:row>
      <xdr:rowOff>69049</xdr:rowOff>
    </xdr:to>
    <xdr:grpSp>
      <xdr:nvGrpSpPr>
        <xdr:cNvPr id="3" name="Group 2">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5F000000}"/>
            </a:ext>
          </a:extLst>
        </xdr:cNvPr>
        <xdr:cNvGrpSpPr/>
      </xdr:nvGrpSpPr>
      <xdr:grpSpPr>
        <a:xfrm>
          <a:off x="7885606" y="34290"/>
          <a:ext cx="7453372" cy="4568659"/>
          <a:chOff x="6486525" y="238329"/>
          <a:chExt cx="6838950" cy="4606088"/>
        </a:xfrm>
      </xdr:grpSpPr>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6486525" y="238329"/>
          <a:ext cx="6838950" cy="4524375"/>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97" name="Picture 96">
            <a:extLst>
              <a:ext uri="{FF2B5EF4-FFF2-40B4-BE49-F238E27FC236}">
                <a16:creationId xmlns:a16="http://schemas.microsoft.com/office/drawing/2014/main" id="{00000000-0008-0000-0000-000061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4612" t="61267" r="78460" b="24743"/>
          <a:stretch/>
        </xdr:blipFill>
        <xdr:spPr>
          <a:xfrm>
            <a:off x="11748139" y="2979974"/>
            <a:ext cx="386715" cy="417373"/>
          </a:xfrm>
          <a:prstGeom prst="rect">
            <a:avLst/>
          </a:prstGeom>
        </xdr:spPr>
      </xdr:pic>
      <xdr:pic>
        <xdr:nvPicPr>
          <xdr:cNvPr id="98" name="Picture 97">
            <a:extLst>
              <a:ext uri="{FF2B5EF4-FFF2-40B4-BE49-F238E27FC236}">
                <a16:creationId xmlns:a16="http://schemas.microsoft.com/office/drawing/2014/main" id="{00000000-0008-0000-0000-000062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3573" t="22955" r="77074" b="63695"/>
          <a:stretch/>
        </xdr:blipFill>
        <xdr:spPr>
          <a:xfrm>
            <a:off x="11599636" y="1079461"/>
            <a:ext cx="514218" cy="404039"/>
          </a:xfrm>
          <a:prstGeom prst="rect">
            <a:avLst/>
          </a:prstGeom>
        </xdr:spPr>
      </xdr:pic>
      <xdr:pic>
        <xdr:nvPicPr>
          <xdr:cNvPr id="100" name="Picture 99">
            <a:extLst>
              <a:ext uri="{FF2B5EF4-FFF2-40B4-BE49-F238E27FC236}">
                <a16:creationId xmlns:a16="http://schemas.microsoft.com/office/drawing/2014/main" id="{00000000-0008-0000-0000-000064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5315" t="39816" r="35505" b="45818"/>
          <a:stretch/>
        </xdr:blipFill>
        <xdr:spPr>
          <a:xfrm>
            <a:off x="7209624" y="2859496"/>
            <a:ext cx="493320" cy="428756"/>
          </a:xfrm>
          <a:prstGeom prst="rect">
            <a:avLst/>
          </a:prstGeom>
        </xdr:spPr>
      </xdr:pic>
      <xdr:pic>
        <xdr:nvPicPr>
          <xdr:cNvPr id="101" name="Picture 100">
            <a:extLst>
              <a:ext uri="{FF2B5EF4-FFF2-40B4-BE49-F238E27FC236}">
                <a16:creationId xmlns:a16="http://schemas.microsoft.com/office/drawing/2014/main" id="{00000000-0008-0000-0000-000065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5488" t="22258" r="35332" b="63376"/>
          <a:stretch/>
        </xdr:blipFill>
        <xdr:spPr>
          <a:xfrm>
            <a:off x="7805360" y="3674147"/>
            <a:ext cx="493395" cy="428626"/>
          </a:xfrm>
          <a:prstGeom prst="rect">
            <a:avLst/>
          </a:prstGeom>
        </xdr:spPr>
      </xdr:pic>
      <xdr:pic>
        <xdr:nvPicPr>
          <xdr:cNvPr id="102" name="Picture 101">
            <a:extLst>
              <a:ext uri="{FF2B5EF4-FFF2-40B4-BE49-F238E27FC236}">
                <a16:creationId xmlns:a16="http://schemas.microsoft.com/office/drawing/2014/main" id="{00000000-0008-0000-0000-000066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3929" t="59060" r="36545" b="25935"/>
          <a:stretch/>
        </xdr:blipFill>
        <xdr:spPr>
          <a:xfrm>
            <a:off x="7277100" y="1876426"/>
            <a:ext cx="529590" cy="447674"/>
          </a:xfrm>
          <a:prstGeom prst="rect">
            <a:avLst/>
          </a:prstGeom>
        </xdr:spPr>
      </xdr:pic>
      <xdr:pic>
        <xdr:nvPicPr>
          <xdr:cNvPr id="103" name="Picture 102">
            <a:extLst>
              <a:ext uri="{FF2B5EF4-FFF2-40B4-BE49-F238E27FC236}">
                <a16:creationId xmlns:a16="http://schemas.microsoft.com/office/drawing/2014/main" id="{00000000-0008-0000-0000-000067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3746" t="40546" r="77767" b="44448"/>
          <a:stretch/>
        </xdr:blipFill>
        <xdr:spPr>
          <a:xfrm>
            <a:off x="12111319" y="1933575"/>
            <a:ext cx="472440" cy="453390"/>
          </a:xfrm>
          <a:prstGeom prst="rect">
            <a:avLst/>
          </a:prstGeom>
        </xdr:spPr>
      </xdr:pic>
      <xdr:pic>
        <xdr:nvPicPr>
          <xdr:cNvPr id="104" name="Picture 103">
            <a:extLst>
              <a:ext uri="{FF2B5EF4-FFF2-40B4-BE49-F238E27FC236}">
                <a16:creationId xmlns:a16="http://schemas.microsoft.com/office/drawing/2014/main" id="{00000000-0008-0000-0000-000068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969" t="4439" r="35678" b="82211"/>
          <a:stretch/>
        </xdr:blipFill>
        <xdr:spPr>
          <a:xfrm>
            <a:off x="9648825" y="4440378"/>
            <a:ext cx="508634" cy="404039"/>
          </a:xfrm>
          <a:prstGeom prst="rect">
            <a:avLst/>
          </a:prstGeom>
        </xdr:spPr>
      </xdr:pic>
      <xdr:pic>
        <xdr:nvPicPr>
          <xdr:cNvPr id="79" name="Picture 78">
            <a:extLst>
              <a:ext uri="{FF2B5EF4-FFF2-40B4-BE49-F238E27FC236}">
                <a16:creationId xmlns:a16="http://schemas.microsoft.com/office/drawing/2014/main" id="{00000000-0008-0000-0000-00004F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125" t="4470" r="78349" b="80525"/>
          <a:stretch/>
        </xdr:blipFill>
        <xdr:spPr>
          <a:xfrm>
            <a:off x="9540413" y="463387"/>
            <a:ext cx="529590" cy="448394"/>
          </a:xfrm>
          <a:prstGeom prst="rect">
            <a:avLst/>
          </a:prstGeom>
        </xdr:spPr>
      </xdr:pic>
      <xdr:pic>
        <xdr:nvPicPr>
          <xdr:cNvPr id="83" name="Picture 82">
            <a:extLst>
              <a:ext uri="{FF2B5EF4-FFF2-40B4-BE49-F238E27FC236}">
                <a16:creationId xmlns:a16="http://schemas.microsoft.com/office/drawing/2014/main" id="{00000000-0008-0000-0000-000053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982" t="79495" r="77492" b="5500"/>
          <a:stretch/>
        </xdr:blipFill>
        <xdr:spPr>
          <a:xfrm>
            <a:off x="11279700" y="3649133"/>
            <a:ext cx="529590" cy="447674"/>
          </a:xfrm>
          <a:prstGeom prst="rect">
            <a:avLst/>
          </a:prstGeom>
        </xdr:spPr>
      </xdr:pic>
      <xdr:pic>
        <xdr:nvPicPr>
          <xdr:cNvPr id="84" name="Picture 83">
            <a:extLst>
              <a:ext uri="{FF2B5EF4-FFF2-40B4-BE49-F238E27FC236}">
                <a16:creationId xmlns:a16="http://schemas.microsoft.com/office/drawing/2014/main" id="{00000000-0008-0000-0000-000054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alphaModFix/>
            <a:grayscl/>
            <a:extLst>
              <a:ext uri="{28A0092B-C50C-407E-A947-70E740481C1C}">
                <a14:useLocalDpi xmlns:a14="http://schemas.microsoft.com/office/drawing/2010/main" val="0"/>
              </a:ext>
            </a:extLst>
          </a:blip>
          <a:srcRect l="55472" t="76941" r="35002" b="8054"/>
          <a:stretch/>
        </xdr:blipFill>
        <xdr:spPr>
          <a:xfrm>
            <a:off x="7855841" y="1166094"/>
            <a:ext cx="529590" cy="447674"/>
          </a:xfrm>
          <a:prstGeom prst="rect">
            <a:avLst/>
          </a:prstGeom>
        </xdr:spPr>
      </xdr:pic>
    </xdr:grpSp>
    <xdr:clientData/>
  </xdr:twoCellAnchor>
  <xdr:twoCellAnchor editAs="oneCell">
    <xdr:from>
      <xdr:col>0</xdr:col>
      <xdr:colOff>127582</xdr:colOff>
      <xdr:row>190</xdr:row>
      <xdr:rowOff>12489</xdr:rowOff>
    </xdr:from>
    <xdr:to>
      <xdr:col>2</xdr:col>
      <xdr:colOff>22013</xdr:colOff>
      <xdr:row>190</xdr:row>
      <xdr:rowOff>798893</xdr:rowOff>
    </xdr:to>
    <xdr:pic>
      <xdr:nvPicPr>
        <xdr:cNvPr id="29" name="Picture 28">
          <a:extLst>
            <a:ext uri="{FF2B5EF4-FFF2-40B4-BE49-F238E27FC236}">
              <a16:creationId xmlns:a16="http://schemas.microsoft.com/office/drawing/2014/main" id="{00000000-0008-0000-0000-00001D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451" t="39391" r="35841" b="44902"/>
        <a:stretch/>
      </xdr:blipFill>
      <xdr:spPr>
        <a:xfrm>
          <a:off x="737182" y="48189939"/>
          <a:ext cx="899001" cy="767354"/>
        </a:xfrm>
        <a:prstGeom prst="rect">
          <a:avLst/>
        </a:prstGeom>
      </xdr:spPr>
    </xdr:pic>
    <xdr:clientData/>
  </xdr:twoCellAnchor>
  <xdr:twoCellAnchor editAs="oneCell">
    <xdr:from>
      <xdr:col>0</xdr:col>
      <xdr:colOff>107738</xdr:colOff>
      <xdr:row>3</xdr:row>
      <xdr:rowOff>49107</xdr:rowOff>
    </xdr:from>
    <xdr:to>
      <xdr:col>2</xdr:col>
      <xdr:colOff>41276</xdr:colOff>
      <xdr:row>7</xdr:row>
      <xdr:rowOff>116841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5"/>
        <a:srcRect l="20655" r="21342"/>
        <a:stretch/>
      </xdr:blipFill>
      <xdr:spPr>
        <a:xfrm>
          <a:off x="107738" y="557107"/>
          <a:ext cx="951443" cy="9144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1082040</xdr:colOff>
      <xdr:row>0</xdr:row>
      <xdr:rowOff>167672</xdr:rowOff>
    </xdr:from>
    <xdr:to>
      <xdr:col>2</xdr:col>
      <xdr:colOff>8707432</xdr:colOff>
      <xdr:row>24</xdr:row>
      <xdr:rowOff>114008</xdr:rowOff>
    </xdr:to>
    <xdr:graphicFrame macro="">
      <xdr:nvGraphicFramePr>
        <xdr:cNvPr id="4" name="Chart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0.73429</cdr:x>
      <cdr:y>0.58485</cdr:y>
    </cdr:from>
    <cdr:to>
      <cdr:x>0.78746</cdr:x>
      <cdr:y>0.68615</cdr:y>
    </cdr:to>
    <cdr:pic>
      <cdr:nvPicPr>
        <cdr:cNvPr id="2" name="Picture 1">
          <a:extLst xmlns:a="http://schemas.openxmlformats.org/drawingml/2006/main">
            <a:ext uri="{FF2B5EF4-FFF2-40B4-BE49-F238E27FC236}">
              <a16:creationId xmlns:a16="http://schemas.microsoft.com/office/drawing/2014/main" id="{00000000-0008-0000-0000-000061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14612" t="61267" r="78460" b="24743"/>
        <a:stretch xmlns:a="http://schemas.openxmlformats.org/drawingml/2006/main"/>
      </cdr:blipFill>
      <cdr:spPr>
        <a:xfrm xmlns:a="http://schemas.openxmlformats.org/drawingml/2006/main">
          <a:off x="5599270" y="2508869"/>
          <a:ext cx="405408" cy="434523"/>
        </a:xfrm>
        <a:prstGeom xmlns:a="http://schemas.openxmlformats.org/drawingml/2006/main" prst="rect">
          <a:avLst/>
        </a:prstGeom>
      </cdr:spPr>
    </cdr:pic>
  </cdr:relSizeAnchor>
  <cdr:relSizeAnchor xmlns:cdr="http://schemas.openxmlformats.org/drawingml/2006/chartDrawing">
    <cdr:from>
      <cdr:x>0.72954</cdr:x>
      <cdr:y>0.1783</cdr:y>
    </cdr:from>
    <cdr:to>
      <cdr:x>0.80024</cdr:x>
      <cdr:y>0.27635</cdr:y>
    </cdr:to>
    <cdr:pic>
      <cdr:nvPicPr>
        <cdr:cNvPr id="3" name="Picture 2">
          <a:extLst xmlns:a="http://schemas.openxmlformats.org/drawingml/2006/main">
            <a:ext uri="{FF2B5EF4-FFF2-40B4-BE49-F238E27FC236}">
              <a16:creationId xmlns:a16="http://schemas.microsoft.com/office/drawing/2014/main" id="{00000000-0008-0000-0000-000062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13573" t="22955" r="77074" b="63695"/>
        <a:stretch xmlns:a="http://schemas.openxmlformats.org/drawingml/2006/main"/>
      </cdr:blipFill>
      <cdr:spPr>
        <a:xfrm xmlns:a="http://schemas.openxmlformats.org/drawingml/2006/main">
          <a:off x="5563051" y="764843"/>
          <a:ext cx="539074" cy="420641"/>
        </a:xfrm>
        <a:prstGeom xmlns:a="http://schemas.openxmlformats.org/drawingml/2006/main" prst="rect">
          <a:avLst/>
        </a:prstGeom>
      </cdr:spPr>
    </cdr:pic>
  </cdr:relSizeAnchor>
  <cdr:relSizeAnchor xmlns:cdr="http://schemas.openxmlformats.org/drawingml/2006/chartDrawing">
    <cdr:from>
      <cdr:x>0.14406</cdr:x>
      <cdr:y>0.57338</cdr:y>
    </cdr:from>
    <cdr:to>
      <cdr:x>0.21189</cdr:x>
      <cdr:y>0.67743</cdr:y>
    </cdr:to>
    <cdr:pic>
      <cdr:nvPicPr>
        <cdr:cNvPr id="4" name="Picture 3">
          <a:extLst xmlns:a="http://schemas.openxmlformats.org/drawingml/2006/main">
            <a:ext uri="{FF2B5EF4-FFF2-40B4-BE49-F238E27FC236}">
              <a16:creationId xmlns:a16="http://schemas.microsoft.com/office/drawing/2014/main" id="{00000000-0008-0000-0000-000064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55315" t="39816" r="35505" b="45818"/>
        <a:stretch xmlns:a="http://schemas.openxmlformats.org/drawingml/2006/main"/>
      </cdr:blipFill>
      <cdr:spPr>
        <a:xfrm xmlns:a="http://schemas.openxmlformats.org/drawingml/2006/main">
          <a:off x="1098550" y="2459641"/>
          <a:ext cx="517166" cy="446374"/>
        </a:xfrm>
        <a:prstGeom xmlns:a="http://schemas.openxmlformats.org/drawingml/2006/main" prst="rect">
          <a:avLst/>
        </a:prstGeom>
      </cdr:spPr>
    </cdr:pic>
  </cdr:relSizeAnchor>
  <cdr:relSizeAnchor xmlns:cdr="http://schemas.openxmlformats.org/drawingml/2006/chartDrawing">
    <cdr:from>
      <cdr:x>0.22097</cdr:x>
      <cdr:y>0.75555</cdr:y>
    </cdr:from>
    <cdr:to>
      <cdr:x>0.2888</cdr:x>
      <cdr:y>0.85957</cdr:y>
    </cdr:to>
    <cdr:pic>
      <cdr:nvPicPr>
        <cdr:cNvPr id="5" name="Picture 4">
          <a:extLst xmlns:a="http://schemas.openxmlformats.org/drawingml/2006/main">
            <a:ext uri="{FF2B5EF4-FFF2-40B4-BE49-F238E27FC236}">
              <a16:creationId xmlns:a16="http://schemas.microsoft.com/office/drawing/2014/main" id="{00000000-0008-0000-0000-000065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55488" t="22258" r="35332" b="63376"/>
        <a:stretch xmlns:a="http://schemas.openxmlformats.org/drawingml/2006/main"/>
      </cdr:blipFill>
      <cdr:spPr>
        <a:xfrm xmlns:a="http://schemas.openxmlformats.org/drawingml/2006/main">
          <a:off x="1684982" y="3241091"/>
          <a:ext cx="517244" cy="446238"/>
        </a:xfrm>
        <a:prstGeom xmlns:a="http://schemas.openxmlformats.org/drawingml/2006/main" prst="rect">
          <a:avLst/>
        </a:prstGeom>
      </cdr:spPr>
    </cdr:pic>
  </cdr:relSizeAnchor>
  <cdr:relSizeAnchor xmlns:cdr="http://schemas.openxmlformats.org/drawingml/2006/chartDrawing">
    <cdr:from>
      <cdr:x>0.16958</cdr:x>
      <cdr:y>0.35478</cdr:y>
    </cdr:from>
    <cdr:to>
      <cdr:x>0.24239</cdr:x>
      <cdr:y>0.46342</cdr:y>
    </cdr:to>
    <cdr:pic>
      <cdr:nvPicPr>
        <cdr:cNvPr id="6" name="Picture 5">
          <a:extLst xmlns:a="http://schemas.openxmlformats.org/drawingml/2006/main">
            <a:ext uri="{FF2B5EF4-FFF2-40B4-BE49-F238E27FC236}">
              <a16:creationId xmlns:a16="http://schemas.microsoft.com/office/drawing/2014/main" id="{00000000-0008-0000-0000-000066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53929" t="59060" r="36545" b="25935"/>
        <a:stretch xmlns:a="http://schemas.openxmlformats.org/drawingml/2006/main"/>
      </cdr:blipFill>
      <cdr:spPr>
        <a:xfrm xmlns:a="http://schemas.openxmlformats.org/drawingml/2006/main">
          <a:off x="1293112" y="1521901"/>
          <a:ext cx="555189" cy="466069"/>
        </a:xfrm>
        <a:prstGeom xmlns:a="http://schemas.openxmlformats.org/drawingml/2006/main" prst="rect">
          <a:avLst/>
        </a:prstGeom>
      </cdr:spPr>
    </cdr:pic>
  </cdr:relSizeAnchor>
  <cdr:relSizeAnchor xmlns:cdr="http://schemas.openxmlformats.org/drawingml/2006/chartDrawing">
    <cdr:from>
      <cdr:x>0.79047</cdr:x>
      <cdr:y>0.36643</cdr:y>
    </cdr:from>
    <cdr:to>
      <cdr:x>0.85542</cdr:x>
      <cdr:y>0.47646</cdr:y>
    </cdr:to>
    <cdr:pic>
      <cdr:nvPicPr>
        <cdr:cNvPr id="7" name="Picture 6">
          <a:extLst xmlns:a="http://schemas.openxmlformats.org/drawingml/2006/main">
            <a:ext uri="{FF2B5EF4-FFF2-40B4-BE49-F238E27FC236}">
              <a16:creationId xmlns:a16="http://schemas.microsoft.com/office/drawing/2014/main" id="{00000000-0008-0000-0000-000067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13746" t="40546" r="77767" b="44448"/>
        <a:stretch xmlns:a="http://schemas.openxmlformats.org/drawingml/2006/main"/>
      </cdr:blipFill>
      <cdr:spPr>
        <a:xfrm xmlns:a="http://schemas.openxmlformats.org/drawingml/2006/main">
          <a:off x="6027630" y="1571873"/>
          <a:ext cx="495277" cy="472020"/>
        </a:xfrm>
        <a:prstGeom xmlns:a="http://schemas.openxmlformats.org/drawingml/2006/main" prst="rect">
          <a:avLst/>
        </a:prstGeom>
      </cdr:spPr>
    </cdr:pic>
  </cdr:relSizeAnchor>
  <cdr:relSizeAnchor xmlns:cdr="http://schemas.openxmlformats.org/drawingml/2006/chartDrawing">
    <cdr:from>
      <cdr:x>0.46067</cdr:x>
      <cdr:y>0.90194</cdr:y>
    </cdr:from>
    <cdr:to>
      <cdr:x>0.5306</cdr:x>
      <cdr:y>1</cdr:y>
    </cdr:to>
    <cdr:pic>
      <cdr:nvPicPr>
        <cdr:cNvPr id="8" name="Picture 7">
          <a:extLst xmlns:a="http://schemas.openxmlformats.org/drawingml/2006/main">
            <a:ext uri="{FF2B5EF4-FFF2-40B4-BE49-F238E27FC236}">
              <a16:creationId xmlns:a16="http://schemas.microsoft.com/office/drawing/2014/main" id="{00000000-0008-0000-0000-000068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54969" t="4439" r="35678" b="82211"/>
        <a:stretch xmlns:a="http://schemas.openxmlformats.org/drawingml/2006/main"/>
      </cdr:blipFill>
      <cdr:spPr>
        <a:xfrm xmlns:a="http://schemas.openxmlformats.org/drawingml/2006/main">
          <a:off x="3512780" y="3869095"/>
          <a:ext cx="533220" cy="420641"/>
        </a:xfrm>
        <a:prstGeom xmlns:a="http://schemas.openxmlformats.org/drawingml/2006/main" prst="rect">
          <a:avLst/>
        </a:prstGeom>
      </cdr:spPr>
    </cdr:pic>
  </cdr:relSizeAnchor>
  <cdr:relSizeAnchor xmlns:cdr="http://schemas.openxmlformats.org/drawingml/2006/chartDrawing">
    <cdr:from>
      <cdr:x>0.45076</cdr:x>
      <cdr:y>0.04293</cdr:y>
    </cdr:from>
    <cdr:to>
      <cdr:x>0.52357</cdr:x>
      <cdr:y>0.15175</cdr:y>
    </cdr:to>
    <cdr:pic>
      <cdr:nvPicPr>
        <cdr:cNvPr id="9" name="Picture 8">
          <a:extLst xmlns:a="http://schemas.openxmlformats.org/drawingml/2006/main">
            <a:ext uri="{FF2B5EF4-FFF2-40B4-BE49-F238E27FC236}">
              <a16:creationId xmlns:a16="http://schemas.microsoft.com/office/drawing/2014/main" id="{00000000-0008-0000-0000-00004F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12125" t="4470" r="78349" b="80525"/>
        <a:stretch xmlns:a="http://schemas.openxmlformats.org/drawingml/2006/main"/>
      </cdr:blipFill>
      <cdr:spPr>
        <a:xfrm xmlns:a="http://schemas.openxmlformats.org/drawingml/2006/main">
          <a:off x="3437228" y="184150"/>
          <a:ext cx="555189" cy="466819"/>
        </a:xfrm>
        <a:prstGeom xmlns:a="http://schemas.openxmlformats.org/drawingml/2006/main" prst="rect">
          <a:avLst/>
        </a:prstGeom>
      </cdr:spPr>
    </cdr:pic>
  </cdr:relSizeAnchor>
  <cdr:relSizeAnchor xmlns:cdr="http://schemas.openxmlformats.org/drawingml/2006/chartDrawing">
    <cdr:from>
      <cdr:x>0.68113</cdr:x>
      <cdr:y>0.75392</cdr:y>
    </cdr:from>
    <cdr:to>
      <cdr:x>0.75394</cdr:x>
      <cdr:y>0.86256</cdr:y>
    </cdr:to>
    <cdr:pic>
      <cdr:nvPicPr>
        <cdr:cNvPr id="10" name="Picture 9">
          <a:extLst xmlns:a="http://schemas.openxmlformats.org/drawingml/2006/main">
            <a:ext uri="{FF2B5EF4-FFF2-40B4-BE49-F238E27FC236}">
              <a16:creationId xmlns:a16="http://schemas.microsoft.com/office/drawing/2014/main" id="{00000000-0008-0000-0000-000053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12982" t="79495" r="77492" b="5500"/>
        <a:stretch xmlns:a="http://schemas.openxmlformats.org/drawingml/2006/main"/>
      </cdr:blipFill>
      <cdr:spPr>
        <a:xfrm xmlns:a="http://schemas.openxmlformats.org/drawingml/2006/main">
          <a:off x="5193913" y="3234099"/>
          <a:ext cx="555189" cy="466069"/>
        </a:xfrm>
        <a:prstGeom xmlns:a="http://schemas.openxmlformats.org/drawingml/2006/main" prst="rect">
          <a:avLst/>
        </a:prstGeom>
      </cdr:spPr>
    </cdr:pic>
  </cdr:relSizeAnchor>
  <cdr:relSizeAnchor xmlns:cdr="http://schemas.openxmlformats.org/drawingml/2006/chartDrawing">
    <cdr:from>
      <cdr:x>0.23416</cdr:x>
      <cdr:y>0.19793</cdr:y>
    </cdr:from>
    <cdr:to>
      <cdr:x>0.30696</cdr:x>
      <cdr:y>0.30657</cdr:y>
    </cdr:to>
    <cdr:pic>
      <cdr:nvPicPr>
        <cdr:cNvPr id="11" name="Picture 10">
          <a:extLst xmlns:a="http://schemas.openxmlformats.org/drawingml/2006/main">
            <a:ext uri="{FF2B5EF4-FFF2-40B4-BE49-F238E27FC236}">
              <a16:creationId xmlns:a16="http://schemas.microsoft.com/office/drawing/2014/main" id="{00000000-0008-0000-0000-000054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alphaModFix/>
          <a:grayscl/>
          <a:extLst>
            <a:ext uri="{28A0092B-C50C-407E-A947-70E740481C1C}">
              <a14:useLocalDpi xmlns:a14="http://schemas.microsoft.com/office/drawing/2010/main" val="0"/>
            </a:ext>
          </a:extLst>
        </a:blip>
        <a:srcRect xmlns:a="http://schemas.openxmlformats.org/drawingml/2006/main" l="55472" t="76941" r="35002" b="8054"/>
        <a:stretch xmlns:a="http://schemas.openxmlformats.org/drawingml/2006/main"/>
      </cdr:blipFill>
      <cdr:spPr>
        <a:xfrm xmlns:a="http://schemas.openxmlformats.org/drawingml/2006/main">
          <a:off x="1785528" y="849056"/>
          <a:ext cx="555189" cy="466069"/>
        </a:xfrm>
        <a:prstGeom xmlns:a="http://schemas.openxmlformats.org/drawingml/2006/main" prst="rect">
          <a:avLst/>
        </a:prstGeom>
      </cdr:spPr>
    </cdr:pic>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Extreme Shadow">
      <a:fillStyleLst>
        <a:solidFill>
          <a:schemeClr val="phClr"/>
        </a:solidFill>
        <a:gradFill rotWithShape="1">
          <a:gsLst>
            <a:gs pos="0">
              <a:schemeClr val="phClr">
                <a:tint val="90000"/>
              </a:schemeClr>
            </a:gs>
            <a:gs pos="48000">
              <a:schemeClr val="phClr">
                <a:tint val="54000"/>
                <a:satMod val="140000"/>
              </a:schemeClr>
            </a:gs>
            <a:gs pos="100000">
              <a:schemeClr val="phClr">
                <a:tint val="24000"/>
                <a:satMod val="260000"/>
              </a:schemeClr>
            </a:gs>
          </a:gsLst>
          <a:lin ang="16200000" scaled="1"/>
        </a:gradFill>
        <a:gradFill rotWithShape="1">
          <a:gsLst>
            <a:gs pos="0">
              <a:schemeClr val="phClr"/>
            </a:gs>
            <a:gs pos="100000">
              <a:schemeClr val="phClr">
                <a:shade val="48000"/>
                <a:satMod val="180000"/>
                <a:lumMod val="94000"/>
              </a:schemeClr>
            </a:gs>
            <a:gs pos="100000">
              <a:schemeClr val="phClr">
                <a:shade val="48000"/>
                <a:satMod val="180000"/>
                <a:lumMod val="94000"/>
              </a:schemeClr>
            </a:gs>
          </a:gsLst>
          <a:lin ang="4140000" scaled="1"/>
        </a:gradFill>
      </a:fillStyleLst>
      <a:lnStyleLst>
        <a:ln w="12700" cap="flat" cmpd="sng" algn="ctr">
          <a:solidFill>
            <a:schemeClr val="phClr"/>
          </a:solidFill>
          <a:prstDash val="solid"/>
        </a:ln>
        <a:ln w="19050" cap="flat" cmpd="sng" algn="ctr">
          <a:solidFill>
            <a:schemeClr val="phClr"/>
          </a:solidFill>
          <a:prstDash val="solid"/>
        </a:ln>
        <a:ln w="28575" cap="flat" cmpd="sng" algn="ctr">
          <a:solidFill>
            <a:schemeClr val="phClr"/>
          </a:solidFill>
          <a:prstDash val="solid"/>
        </a:ln>
      </a:lnStyleLst>
      <a:effectStyleLst>
        <a:effectStyle>
          <a:effectLst>
            <a:outerShdw blurRad="63500" dist="12700" dir="5400000" sx="102000" sy="102000" rotWithShape="0">
              <a:srgbClr val="000000">
                <a:alpha val="32000"/>
              </a:srgbClr>
            </a:outerShdw>
          </a:effectLst>
        </a:effectStyle>
        <a:effectStyle>
          <a:effectLst>
            <a:outerShdw blurRad="76200" dist="38100" dir="5400000" rotWithShape="0">
              <a:srgbClr val="000000">
                <a:alpha val="60000"/>
              </a:srgbClr>
            </a:outerShdw>
          </a:effectLst>
          <a:scene3d>
            <a:camera prst="orthographicFront">
              <a:rot lat="0" lon="0" rev="0"/>
            </a:camera>
            <a:lightRig rig="threePt" dir="tl">
              <a:rot lat="0" lon="0" rev="19800000"/>
            </a:lightRig>
          </a:scene3d>
          <a:sp3d prstMaterial="plastic">
            <a:bevelT w="25400" h="19050"/>
          </a:sp3d>
        </a:effectStyle>
        <a:effectStyle>
          <a:effectLst>
            <a:outerShdw blurRad="114300" dist="114300" dir="5400000" rotWithShape="0">
              <a:srgbClr val="000000">
                <a:alpha val="70000"/>
              </a:srgbClr>
            </a:outerShdw>
          </a:effectLst>
          <a:scene3d>
            <a:camera prst="orthographicFront">
              <a:rot lat="0" lon="0" rev="0"/>
            </a:camera>
            <a:lightRig rig="threePt" dir="t">
              <a:rot lat="0" lon="0" rev="19800000"/>
            </a:lightRig>
          </a:scene3d>
          <a:sp3d prstMaterial="plastic">
            <a:bevelT w="38100" h="3175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aia.org/showcases/6082617-design-for-well-being" TargetMode="External"/><Relationship Id="rId18" Type="http://schemas.openxmlformats.org/officeDocument/2006/relationships/hyperlink" Target="http://carbonleadershipforum.org/projects/embodied-carbon-benchmark-study-data-visualization/" TargetMode="External"/><Relationship Id="rId26" Type="http://schemas.openxmlformats.org/officeDocument/2006/relationships/hyperlink" Target="https://lbt.i2sl.org/" TargetMode="External"/><Relationship Id="rId3" Type="http://schemas.openxmlformats.org/officeDocument/2006/relationships/hyperlink" Target="https://www.eia.gov/consumption/commercial/building-type-definitions.php" TargetMode="External"/><Relationship Id="rId21" Type="http://schemas.openxmlformats.org/officeDocument/2006/relationships/hyperlink" Target="https://abcbirds.org/wp-content/uploads/2019/04/Bird-Friendly-Building-Design_Updated-April-2019.pdf" TargetMode="External"/><Relationship Id="rId34" Type="http://schemas.openxmlformats.org/officeDocument/2006/relationships/ctrlProp" Target="../ctrlProps/ctrlProp1.xml"/><Relationship Id="rId7" Type="http://schemas.openxmlformats.org/officeDocument/2006/relationships/hyperlink" Target="https://www.aia.org/showcases/6082344-design-for-integration" TargetMode="External"/><Relationship Id="rId12" Type="http://schemas.openxmlformats.org/officeDocument/2006/relationships/hyperlink" Target="https://www.aia.org/showcases/6076709-design-for-energy" TargetMode="External"/><Relationship Id="rId17" Type="http://schemas.openxmlformats.org/officeDocument/2006/relationships/hyperlink" Target="https://aiacalifornia.org/design-awards/" TargetMode="External"/><Relationship Id="rId25" Type="http://schemas.openxmlformats.org/officeDocument/2006/relationships/hyperlink" Target="https://abcbirds.org/glass-collisions/existing-ordinances/" TargetMode="External"/><Relationship Id="rId33" Type="http://schemas.openxmlformats.org/officeDocument/2006/relationships/vmlDrawing" Target="../drawings/vmlDrawing1.vml"/><Relationship Id="rId2" Type="http://schemas.openxmlformats.org/officeDocument/2006/relationships/hyperlink" Target="https://zerotool.org/" TargetMode="External"/><Relationship Id="rId16" Type="http://schemas.openxmlformats.org/officeDocument/2006/relationships/hyperlink" Target="https://www.walkscore.com/score/" TargetMode="External"/><Relationship Id="rId20" Type="http://schemas.openxmlformats.org/officeDocument/2006/relationships/hyperlink" Target="https://www.aia.org/resources/202041-the-2030-commitment" TargetMode="External"/><Relationship Id="rId29" Type="http://schemas.openxmlformats.org/officeDocument/2006/relationships/hyperlink" Target="https://aiacalifornia.org/embodied-carbon-definitions-and-facts/" TargetMode="External"/><Relationship Id="rId1" Type="http://schemas.openxmlformats.org/officeDocument/2006/relationships/hyperlink" Target="https://2030ddx.aia.org/users/sign_in" TargetMode="External"/><Relationship Id="rId6" Type="http://schemas.openxmlformats.org/officeDocument/2006/relationships/hyperlink" Target="https://caenergy.maps.arcgis.com/apps/mapviewer/index.html" TargetMode="External"/><Relationship Id="rId11" Type="http://schemas.openxmlformats.org/officeDocument/2006/relationships/hyperlink" Target="https://www.aia.org/showcases/6082495-design-for-economy" TargetMode="External"/><Relationship Id="rId24" Type="http://schemas.openxmlformats.org/officeDocument/2006/relationships/hyperlink" Target="https://lithgow-schmidt.dk/sherry-arnstein/ladder-of-citizen-participation.html" TargetMode="External"/><Relationship Id="rId32" Type="http://schemas.openxmlformats.org/officeDocument/2006/relationships/drawing" Target="../drawings/drawing1.xml"/><Relationship Id="rId5" Type="http://schemas.openxmlformats.org/officeDocument/2006/relationships/hyperlink" Target="http://www.iaqsource.com/article.php/ashrae-climate-zone-map/?id=194" TargetMode="External"/><Relationship Id="rId15" Type="http://schemas.openxmlformats.org/officeDocument/2006/relationships/hyperlink" Target="https://www.aia.org/showcases/6082671-design-for-discovery" TargetMode="External"/><Relationship Id="rId23" Type="http://schemas.openxmlformats.org/officeDocument/2006/relationships/hyperlink" Target="https://www.aia.org/resources/6282663-design-for-adaptability-deconstruction-and" TargetMode="External"/><Relationship Id="rId28" Type="http://schemas.openxmlformats.org/officeDocument/2006/relationships/hyperlink" Target="https://www.aia.org/showcases/6082636-design-for-resources" TargetMode="External"/><Relationship Id="rId10" Type="http://schemas.openxmlformats.org/officeDocument/2006/relationships/hyperlink" Target="https://www.aia.org/showcases/6082471-design-for-water" TargetMode="External"/><Relationship Id="rId19" Type="http://schemas.openxmlformats.org/officeDocument/2006/relationships/hyperlink" Target="http://carbonleadershipforum.org/projects/embodied-carbon-benchmark-study-data-visualization/" TargetMode="External"/><Relationship Id="rId31" Type="http://schemas.openxmlformats.org/officeDocument/2006/relationships/printerSettings" Target="../printerSettings/printerSettings1.bin"/><Relationship Id="rId4" Type="http://schemas.openxmlformats.org/officeDocument/2006/relationships/hyperlink" Target="https://www.aia.org/resources/6077668-the-cote-top-ten-toolkit" TargetMode="External"/><Relationship Id="rId9" Type="http://schemas.openxmlformats.org/officeDocument/2006/relationships/hyperlink" Target="https://www.aia.org/showcases/6082454-design-for-ecosystems" TargetMode="External"/><Relationship Id="rId14" Type="http://schemas.openxmlformats.org/officeDocument/2006/relationships/hyperlink" Target="https://www.aia.org/showcases/6082660-design-for-change--" TargetMode="External"/><Relationship Id="rId22" Type="http://schemas.openxmlformats.org/officeDocument/2006/relationships/hyperlink" Target="https://www.darksky.org/" TargetMode="External"/><Relationship Id="rId27" Type="http://schemas.openxmlformats.org/officeDocument/2006/relationships/hyperlink" Target="https://network.aia.org/blogs/melissa-morancy/2019/12/17/international-climate-zone-conversion-chart" TargetMode="External"/><Relationship Id="rId30" Type="http://schemas.openxmlformats.org/officeDocument/2006/relationships/hyperlink" Target="https://www.iesve.com/discoveries/article/3813/ten-key-daylight-and-electric-metrics" TargetMode="External"/><Relationship Id="rId8" Type="http://schemas.openxmlformats.org/officeDocument/2006/relationships/hyperlink" Target="https://www.aia.org/showcases/6082410-design-for-equitable-communitie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usgbc.org/RESOURCES/INDOOR-WATER-USE-CALCULA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287"/>
  <sheetViews>
    <sheetView topLeftCell="A219" zoomScaleNormal="100" workbookViewId="0">
      <selection activeCell="B2" sqref="B2"/>
    </sheetView>
  </sheetViews>
  <sheetFormatPr defaultColWidth="8.85546875" defaultRowHeight="12.75" x14ac:dyDescent="0.25"/>
  <cols>
    <col min="1" max="1" width="2.7109375" style="23" customWidth="1"/>
    <col min="2" max="2" width="12.140625" style="23" customWidth="1"/>
    <col min="3" max="3" width="66.7109375" style="23" customWidth="1"/>
    <col min="4" max="4" width="26.7109375" style="313" customWidth="1"/>
    <col min="5" max="5" width="20.7109375" style="314" customWidth="1"/>
    <col min="6" max="6" width="6.7109375" style="193" customWidth="1"/>
    <col min="7" max="7" width="12.7109375" style="193" customWidth="1"/>
    <col min="8" max="8" width="64.7109375" style="26" customWidth="1"/>
    <col min="9" max="9" width="40.140625" style="315" customWidth="1"/>
    <col min="10" max="10" width="15" style="154" customWidth="1"/>
    <col min="11" max="11" width="19.140625" style="334" bestFit="1" customWidth="1"/>
    <col min="12" max="12" width="8.42578125" style="154" customWidth="1"/>
    <col min="13" max="13" width="8.85546875" style="154" customWidth="1"/>
    <col min="14" max="16384" width="8.85546875" style="23"/>
  </cols>
  <sheetData>
    <row r="1" spans="1:13" x14ac:dyDescent="0.25">
      <c r="A1" s="155"/>
      <c r="B1" s="156"/>
      <c r="C1" s="156"/>
      <c r="D1" s="157"/>
      <c r="E1" s="157"/>
      <c r="F1" s="158"/>
      <c r="G1" s="158"/>
      <c r="H1" s="156"/>
      <c r="I1" s="159"/>
      <c r="J1" s="149"/>
      <c r="K1" s="322"/>
      <c r="L1" s="149"/>
      <c r="M1" s="149"/>
    </row>
    <row r="2" spans="1:13" x14ac:dyDescent="0.25">
      <c r="A2" s="160"/>
      <c r="B2" s="161" t="s">
        <v>505</v>
      </c>
      <c r="C2" s="161"/>
      <c r="D2" s="162"/>
      <c r="E2" s="162"/>
      <c r="F2" s="163"/>
      <c r="G2" s="163"/>
      <c r="H2" s="164"/>
      <c r="I2" s="165"/>
      <c r="J2" s="149"/>
      <c r="K2" s="322"/>
      <c r="L2" s="149"/>
      <c r="M2" s="149"/>
    </row>
    <row r="3" spans="1:13" x14ac:dyDescent="0.25">
      <c r="A3" s="160"/>
      <c r="B3" s="161"/>
      <c r="C3" s="161"/>
      <c r="D3" s="162"/>
      <c r="E3" s="162"/>
      <c r="F3" s="163"/>
      <c r="G3" s="163"/>
      <c r="H3" s="164"/>
      <c r="I3" s="165"/>
      <c r="J3" s="149"/>
      <c r="K3" s="322"/>
      <c r="L3" s="149"/>
      <c r="M3" s="149"/>
    </row>
    <row r="4" spans="1:13" x14ac:dyDescent="0.25">
      <c r="A4" s="160"/>
      <c r="B4" s="161"/>
      <c r="C4" s="161"/>
      <c r="D4" s="162"/>
      <c r="E4" s="162"/>
      <c r="F4" s="163"/>
      <c r="G4" s="163"/>
      <c r="H4" s="164"/>
      <c r="I4" s="165"/>
      <c r="J4" s="149"/>
      <c r="K4" s="322"/>
      <c r="L4" s="149"/>
      <c r="M4" s="149"/>
    </row>
    <row r="5" spans="1:13" x14ac:dyDescent="0.25">
      <c r="A5" s="160"/>
      <c r="B5" s="161"/>
      <c r="C5" s="403" t="s">
        <v>8</v>
      </c>
      <c r="D5" s="162"/>
      <c r="E5" s="162"/>
      <c r="F5" s="163"/>
      <c r="G5" s="163"/>
      <c r="H5" s="164"/>
      <c r="I5" s="165"/>
      <c r="J5" s="149"/>
      <c r="K5" s="323" t="s">
        <v>0</v>
      </c>
      <c r="L5" s="324">
        <v>10</v>
      </c>
      <c r="M5" s="149"/>
    </row>
    <row r="6" spans="1:13" ht="25.5" x14ac:dyDescent="0.25">
      <c r="A6" s="160"/>
      <c r="B6" s="161"/>
      <c r="C6" s="403"/>
      <c r="D6" s="162"/>
      <c r="E6" s="162"/>
      <c r="F6" s="163"/>
      <c r="G6" s="163"/>
      <c r="H6" s="164"/>
      <c r="I6" s="165"/>
      <c r="J6" s="149"/>
      <c r="K6" s="325" t="s">
        <v>401</v>
      </c>
      <c r="L6" s="324" t="e">
        <f>K85</f>
        <v>#N/A</v>
      </c>
      <c r="M6" s="149"/>
    </row>
    <row r="7" spans="1:13" x14ac:dyDescent="0.25">
      <c r="A7" s="160"/>
      <c r="B7" s="161"/>
      <c r="C7" s="403" t="s">
        <v>9</v>
      </c>
      <c r="D7" s="162"/>
      <c r="E7" s="162"/>
      <c r="F7" s="163"/>
      <c r="G7" s="163"/>
      <c r="H7" s="164"/>
      <c r="I7" s="165"/>
      <c r="J7" s="149"/>
      <c r="K7" s="323" t="s">
        <v>1</v>
      </c>
      <c r="L7" s="324">
        <f>K112</f>
        <v>0</v>
      </c>
      <c r="M7" s="149"/>
    </row>
    <row r="8" spans="1:13" x14ac:dyDescent="0.25">
      <c r="A8" s="160"/>
      <c r="B8" s="161"/>
      <c r="C8" s="403"/>
      <c r="D8" s="162"/>
      <c r="E8" s="162"/>
      <c r="F8" s="163"/>
      <c r="G8" s="163"/>
      <c r="H8" s="164"/>
      <c r="I8" s="165"/>
      <c r="J8" s="149"/>
      <c r="K8" s="323" t="s">
        <v>2</v>
      </c>
      <c r="L8" s="324">
        <f>K127</f>
        <v>0</v>
      </c>
      <c r="M8" s="149"/>
    </row>
    <row r="9" spans="1:13" ht="12.75" customHeight="1" x14ac:dyDescent="0.25">
      <c r="A9" s="160"/>
      <c r="B9" s="166"/>
      <c r="C9" s="167" t="s">
        <v>10</v>
      </c>
      <c r="D9" s="168"/>
      <c r="E9" s="162"/>
      <c r="F9" s="163"/>
      <c r="G9" s="163"/>
      <c r="H9" s="164"/>
      <c r="I9" s="165"/>
      <c r="J9" s="149"/>
      <c r="K9" s="323" t="s">
        <v>3</v>
      </c>
      <c r="L9" s="324">
        <f>K140</f>
        <v>0</v>
      </c>
      <c r="M9" s="149"/>
    </row>
    <row r="10" spans="1:13" ht="12.75" customHeight="1" x14ac:dyDescent="0.25">
      <c r="A10" s="160"/>
      <c r="B10" s="166"/>
      <c r="C10" s="161"/>
      <c r="D10" s="168"/>
      <c r="E10" s="162"/>
      <c r="F10" s="163"/>
      <c r="G10" s="163"/>
      <c r="H10" s="164"/>
      <c r="I10" s="165"/>
      <c r="J10" s="149"/>
      <c r="K10" s="323" t="s">
        <v>4</v>
      </c>
      <c r="L10" s="324" t="e">
        <f>K155</f>
        <v>#NAME?</v>
      </c>
      <c r="M10" s="149"/>
    </row>
    <row r="11" spans="1:13" x14ac:dyDescent="0.25">
      <c r="A11" s="160"/>
      <c r="B11" s="161"/>
      <c r="C11" s="161" t="s">
        <v>11</v>
      </c>
      <c r="D11" s="162"/>
      <c r="E11" s="162"/>
      <c r="F11" s="163"/>
      <c r="G11" s="163"/>
      <c r="H11" s="164"/>
      <c r="I11" s="165"/>
      <c r="J11" s="149"/>
      <c r="K11" s="323" t="s">
        <v>402</v>
      </c>
      <c r="L11" s="324">
        <f>K179</f>
        <v>0</v>
      </c>
      <c r="M11" s="149"/>
    </row>
    <row r="12" spans="1:13" x14ac:dyDescent="0.25">
      <c r="A12" s="160"/>
      <c r="B12" s="161"/>
      <c r="C12" s="161" t="s">
        <v>12</v>
      </c>
      <c r="D12" s="162"/>
      <c r="E12" s="162"/>
      <c r="F12" s="163"/>
      <c r="G12" s="163"/>
      <c r="H12" s="164"/>
      <c r="I12" s="165"/>
      <c r="J12" s="149"/>
      <c r="K12" s="323" t="s">
        <v>5</v>
      </c>
      <c r="L12" s="324">
        <f>K191</f>
        <v>0</v>
      </c>
      <c r="M12" s="149"/>
    </row>
    <row r="13" spans="1:13" x14ac:dyDescent="0.25">
      <c r="A13" s="160"/>
      <c r="B13" s="161"/>
      <c r="C13" s="161"/>
      <c r="D13" s="162"/>
      <c r="E13" s="162"/>
      <c r="F13" s="163"/>
      <c r="G13" s="163"/>
      <c r="H13" s="164"/>
      <c r="I13" s="165"/>
      <c r="J13" s="149"/>
      <c r="K13" s="323" t="s">
        <v>6</v>
      </c>
      <c r="L13" s="324" t="e">
        <f>K207</f>
        <v>#N/A</v>
      </c>
      <c r="M13" s="149"/>
    </row>
    <row r="14" spans="1:13" x14ac:dyDescent="0.25">
      <c r="A14" s="160"/>
      <c r="B14" s="161"/>
      <c r="C14" s="408" t="s">
        <v>476</v>
      </c>
      <c r="D14" s="162"/>
      <c r="E14" s="162"/>
      <c r="F14" s="163"/>
      <c r="G14" s="163"/>
      <c r="H14" s="164"/>
      <c r="I14" s="165"/>
      <c r="J14" s="149"/>
      <c r="K14" s="323" t="s">
        <v>7</v>
      </c>
      <c r="L14" s="324">
        <f>K221</f>
        <v>0</v>
      </c>
      <c r="M14" s="149"/>
    </row>
    <row r="15" spans="1:13" x14ac:dyDescent="0.25">
      <c r="A15" s="160"/>
      <c r="B15" s="161"/>
      <c r="C15" s="408"/>
      <c r="D15" s="162"/>
      <c r="E15" s="162"/>
      <c r="F15" s="163"/>
      <c r="G15" s="163"/>
      <c r="H15" s="164"/>
      <c r="I15" s="165"/>
      <c r="J15" s="149"/>
      <c r="K15" s="322"/>
      <c r="L15" s="149"/>
      <c r="M15" s="149"/>
    </row>
    <row r="16" spans="1:13" x14ac:dyDescent="0.25">
      <c r="A16" s="160"/>
      <c r="B16" s="161"/>
      <c r="C16" s="408"/>
      <c r="D16" s="162"/>
      <c r="E16" s="162"/>
      <c r="F16" s="163"/>
      <c r="G16" s="163"/>
      <c r="H16" s="164"/>
      <c r="I16" s="165"/>
      <c r="J16" s="149"/>
      <c r="K16" s="322"/>
      <c r="L16" s="149"/>
      <c r="M16" s="149"/>
    </row>
    <row r="17" spans="1:13" x14ac:dyDescent="0.25">
      <c r="A17" s="160"/>
      <c r="B17" s="161"/>
      <c r="C17" s="408"/>
      <c r="D17" s="162"/>
      <c r="E17" s="162"/>
      <c r="F17" s="163"/>
      <c r="G17" s="163"/>
      <c r="H17" s="164"/>
      <c r="I17" s="165"/>
      <c r="J17" s="149"/>
      <c r="K17" s="322"/>
      <c r="L17" s="149"/>
      <c r="M17" s="149"/>
    </row>
    <row r="18" spans="1:13" x14ac:dyDescent="0.25">
      <c r="A18" s="160"/>
      <c r="B18" s="161"/>
      <c r="C18" s="408"/>
      <c r="D18" s="162"/>
      <c r="E18" s="162"/>
      <c r="F18" s="163"/>
      <c r="G18" s="163"/>
      <c r="H18" s="164"/>
      <c r="I18" s="165"/>
      <c r="J18" s="149"/>
      <c r="K18" s="322"/>
      <c r="L18" s="149"/>
      <c r="M18" s="149"/>
    </row>
    <row r="19" spans="1:13" x14ac:dyDescent="0.25">
      <c r="A19" s="160"/>
      <c r="B19" s="161"/>
      <c r="C19" s="408"/>
      <c r="D19" s="162"/>
      <c r="E19" s="162"/>
      <c r="F19" s="163"/>
      <c r="G19" s="163"/>
      <c r="H19" s="164"/>
      <c r="I19" s="165"/>
      <c r="J19" s="149"/>
      <c r="K19" s="322"/>
      <c r="L19" s="149"/>
      <c r="M19" s="149"/>
    </row>
    <row r="20" spans="1:13" ht="12.75" customHeight="1" x14ac:dyDescent="0.25">
      <c r="A20" s="160"/>
      <c r="B20" s="161"/>
      <c r="C20" s="408"/>
      <c r="D20" s="168"/>
      <c r="E20" s="168"/>
      <c r="F20" s="163"/>
      <c r="G20" s="163"/>
      <c r="H20" s="164"/>
      <c r="I20" s="165"/>
      <c r="J20" s="149"/>
      <c r="K20" s="322"/>
      <c r="L20" s="149"/>
      <c r="M20" s="149"/>
    </row>
    <row r="21" spans="1:13" ht="12.75" customHeight="1" x14ac:dyDescent="0.25">
      <c r="A21" s="160"/>
      <c r="B21" s="161"/>
      <c r="C21" s="408"/>
      <c r="D21" s="168"/>
      <c r="E21" s="168"/>
      <c r="F21" s="163"/>
      <c r="G21" s="163"/>
      <c r="H21" s="164"/>
      <c r="I21" s="165"/>
      <c r="J21" s="149"/>
      <c r="K21" s="322"/>
      <c r="L21" s="149"/>
      <c r="M21" s="149"/>
    </row>
    <row r="22" spans="1:13" ht="12.75" customHeight="1" x14ac:dyDescent="0.25">
      <c r="A22" s="160"/>
      <c r="B22" s="161"/>
      <c r="C22" s="408"/>
      <c r="D22" s="162"/>
      <c r="E22" s="162"/>
      <c r="F22" s="163"/>
      <c r="G22" s="163"/>
      <c r="H22" s="164"/>
      <c r="I22" s="165"/>
      <c r="J22" s="149"/>
      <c r="K22" s="322"/>
      <c r="L22" s="149"/>
      <c r="M22" s="149"/>
    </row>
    <row r="23" spans="1:13" x14ac:dyDescent="0.25">
      <c r="A23" s="160"/>
      <c r="B23" s="161"/>
      <c r="C23" s="408"/>
      <c r="D23" s="162"/>
      <c r="E23" s="162"/>
      <c r="F23" s="163"/>
      <c r="G23" s="163"/>
      <c r="H23" s="164"/>
      <c r="I23" s="165"/>
      <c r="J23" s="150"/>
      <c r="K23" s="322"/>
      <c r="L23" s="149"/>
      <c r="M23" s="149"/>
    </row>
    <row r="24" spans="1:13" x14ac:dyDescent="0.25">
      <c r="A24" s="160"/>
      <c r="B24" s="161"/>
      <c r="C24" s="408"/>
      <c r="D24" s="162"/>
      <c r="E24" s="162"/>
      <c r="F24" s="163"/>
      <c r="G24" s="163"/>
      <c r="H24" s="164"/>
      <c r="I24" s="165"/>
      <c r="J24" s="149"/>
      <c r="K24" s="322"/>
      <c r="L24" s="149"/>
      <c r="M24" s="149"/>
    </row>
    <row r="25" spans="1:13" x14ac:dyDescent="0.25">
      <c r="A25" s="160"/>
      <c r="B25" s="161"/>
      <c r="C25" s="408"/>
      <c r="D25" s="162"/>
      <c r="E25" s="162"/>
      <c r="F25" s="163"/>
      <c r="G25" s="163"/>
      <c r="H25" s="164"/>
      <c r="I25" s="165"/>
      <c r="J25" s="149"/>
      <c r="K25" s="322"/>
      <c r="L25" s="149"/>
      <c r="M25" s="149"/>
    </row>
    <row r="26" spans="1:13" x14ac:dyDescent="0.25">
      <c r="A26" s="160"/>
      <c r="B26" s="161"/>
      <c r="C26" s="161"/>
      <c r="D26" s="162"/>
      <c r="E26" s="162"/>
      <c r="F26" s="163"/>
      <c r="G26" s="163"/>
      <c r="H26" s="164"/>
      <c r="I26" s="165"/>
      <c r="J26" s="149"/>
      <c r="K26" s="322"/>
      <c r="L26" s="149"/>
      <c r="M26" s="149"/>
    </row>
    <row r="27" spans="1:13" x14ac:dyDescent="0.25">
      <c r="A27" s="160"/>
      <c r="B27" s="161"/>
      <c r="C27" s="161"/>
      <c r="D27" s="162"/>
      <c r="E27" s="162"/>
      <c r="F27" s="163"/>
      <c r="G27" s="163"/>
      <c r="H27" s="164"/>
      <c r="I27" s="165"/>
      <c r="J27" s="149"/>
      <c r="K27" s="322"/>
      <c r="L27" s="149"/>
      <c r="M27" s="149"/>
    </row>
    <row r="28" spans="1:13" x14ac:dyDescent="0.25">
      <c r="A28" s="169"/>
      <c r="B28" s="170"/>
      <c r="C28" s="170"/>
      <c r="D28" s="171"/>
      <c r="E28" s="171"/>
      <c r="F28" s="172"/>
      <c r="G28" s="172"/>
      <c r="H28" s="173"/>
      <c r="I28" s="174"/>
      <c r="J28" s="149"/>
      <c r="K28" s="322"/>
      <c r="L28" s="149"/>
      <c r="M28" s="149"/>
    </row>
    <row r="29" spans="1:13" x14ac:dyDescent="0.25">
      <c r="A29" s="175"/>
      <c r="B29" s="176"/>
      <c r="C29" s="177"/>
      <c r="D29" s="178"/>
      <c r="E29" s="178"/>
      <c r="F29" s="391"/>
      <c r="G29" s="391"/>
      <c r="H29" s="391"/>
      <c r="I29" s="179"/>
      <c r="J29" s="149"/>
      <c r="K29" s="322"/>
      <c r="L29" s="149"/>
      <c r="M29" s="149"/>
    </row>
    <row r="30" spans="1:13" s="136" customFormat="1" x14ac:dyDescent="0.25">
      <c r="A30" s="180"/>
      <c r="B30" s="181" t="s">
        <v>13</v>
      </c>
      <c r="C30" s="182"/>
      <c r="D30" s="181" t="s">
        <v>14</v>
      </c>
      <c r="E30" s="181"/>
      <c r="F30" s="342" t="s">
        <v>15</v>
      </c>
      <c r="G30" s="342"/>
      <c r="H30" s="342"/>
      <c r="I30" s="183" t="s">
        <v>16</v>
      </c>
      <c r="J30" s="150"/>
      <c r="K30" s="326"/>
      <c r="L30" s="150"/>
      <c r="M30" s="150"/>
    </row>
    <row r="31" spans="1:13" x14ac:dyDescent="0.25">
      <c r="A31" s="184"/>
      <c r="B31" s="185" t="s">
        <v>17</v>
      </c>
      <c r="C31" s="185"/>
      <c r="D31" s="394"/>
      <c r="E31" s="394"/>
      <c r="F31" s="186"/>
      <c r="G31" s="186"/>
      <c r="H31" s="187"/>
      <c r="I31" s="188"/>
      <c r="J31" s="149"/>
      <c r="K31" s="322"/>
      <c r="L31" s="149"/>
      <c r="M31" s="149"/>
    </row>
    <row r="32" spans="1:13" x14ac:dyDescent="0.25">
      <c r="A32" s="184"/>
      <c r="B32" s="185" t="s">
        <v>18</v>
      </c>
      <c r="C32" s="185"/>
      <c r="D32" s="394"/>
      <c r="E32" s="394"/>
      <c r="F32" s="186"/>
      <c r="G32" s="186"/>
      <c r="H32" s="187"/>
      <c r="I32" s="188"/>
      <c r="J32" s="149"/>
      <c r="K32" s="322"/>
      <c r="L32" s="149"/>
      <c r="M32" s="149"/>
    </row>
    <row r="33" spans="1:13" ht="14.45" customHeight="1" x14ac:dyDescent="0.25">
      <c r="A33" s="184"/>
      <c r="B33" s="189" t="s">
        <v>19</v>
      </c>
      <c r="C33" s="189"/>
      <c r="D33" s="321" t="b">
        <v>0</v>
      </c>
      <c r="E33" s="320"/>
      <c r="F33" s="186"/>
      <c r="G33" s="186"/>
      <c r="H33" s="187"/>
      <c r="I33" s="188"/>
      <c r="J33" s="149"/>
      <c r="K33" s="322"/>
      <c r="L33" s="149"/>
      <c r="M33" s="149"/>
    </row>
    <row r="34" spans="1:13" x14ac:dyDescent="0.25">
      <c r="A34" s="184"/>
      <c r="B34" s="185"/>
      <c r="C34" s="185"/>
      <c r="D34" s="190"/>
      <c r="E34" s="190"/>
      <c r="F34" s="186"/>
      <c r="G34" s="186"/>
      <c r="H34" s="187"/>
      <c r="I34" s="188"/>
      <c r="J34" s="149"/>
      <c r="K34" s="322"/>
      <c r="L34" s="149"/>
      <c r="M34" s="149"/>
    </row>
    <row r="35" spans="1:13" x14ac:dyDescent="0.25">
      <c r="A35" s="191"/>
      <c r="B35" s="182" t="s">
        <v>349</v>
      </c>
      <c r="C35" s="185"/>
      <c r="D35" s="412"/>
      <c r="E35" s="412"/>
      <c r="F35" s="186"/>
      <c r="G35" s="186"/>
      <c r="H35" s="187"/>
      <c r="I35" s="188"/>
      <c r="J35" s="149"/>
      <c r="K35" s="322"/>
      <c r="L35" s="149"/>
      <c r="M35" s="149"/>
    </row>
    <row r="36" spans="1:13" x14ac:dyDescent="0.25">
      <c r="A36" s="192"/>
      <c r="B36" s="185" t="s">
        <v>20</v>
      </c>
      <c r="C36" s="185"/>
      <c r="D36" s="407"/>
      <c r="E36" s="407"/>
      <c r="F36" s="186"/>
      <c r="G36" s="186"/>
      <c r="H36" s="187"/>
      <c r="I36" s="188"/>
      <c r="J36" s="149"/>
      <c r="K36" s="322"/>
      <c r="L36" s="149"/>
      <c r="M36" s="149"/>
    </row>
    <row r="37" spans="1:13" x14ac:dyDescent="0.25">
      <c r="A37" s="184"/>
      <c r="B37" s="185" t="s">
        <v>21</v>
      </c>
      <c r="C37" s="185"/>
      <c r="D37" s="407"/>
      <c r="E37" s="407"/>
      <c r="F37" s="186"/>
      <c r="G37" s="186"/>
      <c r="H37" s="187"/>
      <c r="I37" s="188"/>
      <c r="J37" s="149"/>
      <c r="K37" s="322"/>
      <c r="L37" s="149"/>
      <c r="M37" s="149"/>
    </row>
    <row r="38" spans="1:13" x14ac:dyDescent="0.25">
      <c r="A38" s="184"/>
      <c r="B38" s="185" t="s">
        <v>423</v>
      </c>
      <c r="C38" s="185"/>
      <c r="D38" s="407"/>
      <c r="E38" s="407"/>
      <c r="F38" s="186"/>
      <c r="G38" s="186"/>
      <c r="H38" s="187"/>
      <c r="I38" s="188"/>
      <c r="J38" s="149"/>
      <c r="K38" s="322"/>
      <c r="L38" s="149"/>
      <c r="M38" s="149"/>
    </row>
    <row r="39" spans="1:13" x14ac:dyDescent="0.25">
      <c r="A39" s="184"/>
      <c r="B39" s="185" t="s">
        <v>422</v>
      </c>
      <c r="C39" s="185"/>
      <c r="D39" s="407"/>
      <c r="E39" s="407"/>
      <c r="F39" s="186"/>
      <c r="H39" s="187"/>
      <c r="I39" s="188"/>
      <c r="J39" s="149"/>
      <c r="K39" s="322"/>
      <c r="L39" s="149"/>
      <c r="M39" s="149"/>
    </row>
    <row r="40" spans="1:13" ht="14.45" customHeight="1" x14ac:dyDescent="0.25">
      <c r="A40" s="184"/>
      <c r="B40" s="185" t="s">
        <v>22</v>
      </c>
      <c r="C40" s="185"/>
      <c r="D40" s="407"/>
      <c r="E40" s="407"/>
      <c r="F40" s="186"/>
      <c r="G40" s="352" t="s">
        <v>434</v>
      </c>
      <c r="H40" s="353"/>
      <c r="I40" s="98" t="s">
        <v>433</v>
      </c>
      <c r="J40" s="149"/>
      <c r="K40" s="322"/>
      <c r="L40" s="149"/>
      <c r="M40" s="149"/>
    </row>
    <row r="41" spans="1:13" x14ac:dyDescent="0.25">
      <c r="A41" s="184"/>
      <c r="B41" s="185" t="s">
        <v>23</v>
      </c>
      <c r="C41" s="185"/>
      <c r="D41" s="407"/>
      <c r="E41" s="407"/>
      <c r="F41" s="195" t="s">
        <v>346</v>
      </c>
      <c r="G41" s="196"/>
      <c r="H41" s="194" t="s">
        <v>24</v>
      </c>
      <c r="I41" s="98" t="s">
        <v>25</v>
      </c>
      <c r="J41" s="149"/>
      <c r="K41" s="322"/>
      <c r="L41" s="149"/>
      <c r="M41" s="149"/>
    </row>
    <row r="42" spans="1:13" x14ac:dyDescent="0.25">
      <c r="A42" s="184"/>
      <c r="B42" s="185" t="s">
        <v>477</v>
      </c>
      <c r="C42" s="185"/>
      <c r="D42" s="407"/>
      <c r="E42" s="407"/>
      <c r="F42" s="195" t="s">
        <v>346</v>
      </c>
      <c r="G42" s="196"/>
      <c r="H42" s="194" t="s">
        <v>26</v>
      </c>
      <c r="I42" s="98" t="s">
        <v>27</v>
      </c>
      <c r="J42" s="149"/>
      <c r="K42" s="322"/>
      <c r="L42" s="149"/>
      <c r="M42" s="149"/>
    </row>
    <row r="43" spans="1:13" x14ac:dyDescent="0.25">
      <c r="A43" s="184"/>
      <c r="B43" s="185"/>
      <c r="C43" s="185"/>
      <c r="D43" s="185"/>
      <c r="E43" s="185"/>
      <c r="F43" s="185"/>
      <c r="G43" s="185"/>
      <c r="H43" s="185"/>
      <c r="I43" s="98"/>
      <c r="J43" s="149"/>
      <c r="K43" s="322"/>
      <c r="L43" s="149"/>
      <c r="M43" s="149"/>
    </row>
    <row r="44" spans="1:13" ht="13.15" customHeight="1" x14ac:dyDescent="0.25">
      <c r="A44" s="184"/>
      <c r="B44" s="185"/>
      <c r="C44" s="185"/>
      <c r="D44" s="197" t="s">
        <v>28</v>
      </c>
      <c r="E44" s="197" t="s">
        <v>424</v>
      </c>
      <c r="F44" s="198"/>
      <c r="G44" s="199"/>
      <c r="H44" s="200"/>
      <c r="I44" s="98"/>
      <c r="J44" s="149"/>
      <c r="K44" s="322"/>
      <c r="L44" s="149"/>
      <c r="M44" s="149"/>
    </row>
    <row r="45" spans="1:13" x14ac:dyDescent="0.25">
      <c r="A45" s="184"/>
      <c r="B45" s="354" t="s">
        <v>29</v>
      </c>
      <c r="C45" s="189" t="s">
        <v>30</v>
      </c>
      <c r="D45" s="95"/>
      <c r="E45" s="96"/>
      <c r="F45" s="195" t="s">
        <v>346</v>
      </c>
      <c r="G45" s="196"/>
      <c r="H45" s="194" t="s">
        <v>32</v>
      </c>
      <c r="I45" s="98" t="s">
        <v>33</v>
      </c>
      <c r="J45" s="149"/>
      <c r="K45" s="322"/>
      <c r="L45" s="149"/>
      <c r="M45" s="149"/>
    </row>
    <row r="46" spans="1:13" ht="15" customHeight="1" x14ac:dyDescent="0.2">
      <c r="A46" s="184"/>
      <c r="B46" s="354"/>
      <c r="C46" s="189" t="s">
        <v>34</v>
      </c>
      <c r="D46" s="95"/>
      <c r="E46" s="97"/>
      <c r="F46" s="195" t="s">
        <v>346</v>
      </c>
      <c r="G46" s="196"/>
      <c r="H46" s="194" t="s">
        <v>36</v>
      </c>
      <c r="I46" s="99" t="s">
        <v>37</v>
      </c>
      <c r="J46" s="149"/>
      <c r="K46" s="322"/>
      <c r="L46" s="149"/>
      <c r="M46" s="149"/>
    </row>
    <row r="47" spans="1:13" ht="15" customHeight="1" x14ac:dyDescent="0.2">
      <c r="A47" s="184"/>
      <c r="B47" s="354"/>
      <c r="C47" s="189" t="s">
        <v>34</v>
      </c>
      <c r="D47" s="95"/>
      <c r="E47" s="97"/>
      <c r="F47" s="195" t="s">
        <v>346</v>
      </c>
      <c r="G47" s="196"/>
      <c r="H47" s="194" t="s">
        <v>421</v>
      </c>
      <c r="I47" s="99" t="s">
        <v>420</v>
      </c>
      <c r="J47" s="149"/>
      <c r="K47" s="322"/>
      <c r="L47" s="149"/>
      <c r="M47" s="149"/>
    </row>
    <row r="48" spans="1:13" x14ac:dyDescent="0.25">
      <c r="A48" s="184"/>
      <c r="B48" s="185"/>
      <c r="C48" s="185"/>
      <c r="D48" s="201"/>
      <c r="E48" s="202">
        <f>SUM(E45:E47)</f>
        <v>0</v>
      </c>
      <c r="F48" s="345" t="s">
        <v>39</v>
      </c>
      <c r="G48" s="345"/>
      <c r="H48" s="345"/>
      <c r="I48" s="188"/>
      <c r="J48" s="149"/>
      <c r="K48" s="322"/>
      <c r="L48" s="149"/>
      <c r="M48" s="149"/>
    </row>
    <row r="49" spans="1:13" x14ac:dyDescent="0.25">
      <c r="A49" s="184"/>
      <c r="B49" s="185"/>
      <c r="C49" s="185"/>
      <c r="D49" s="201"/>
      <c r="E49" s="202"/>
      <c r="F49" s="203"/>
      <c r="G49" s="203"/>
      <c r="H49" s="203"/>
      <c r="I49" s="188"/>
      <c r="J49" s="149"/>
      <c r="K49" s="322"/>
      <c r="L49" s="149"/>
      <c r="M49" s="149"/>
    </row>
    <row r="50" spans="1:13" x14ac:dyDescent="0.25">
      <c r="A50" s="184"/>
      <c r="B50" s="185" t="s">
        <v>448</v>
      </c>
      <c r="C50" s="185"/>
      <c r="D50" s="344"/>
      <c r="E50" s="344"/>
      <c r="F50" s="195" t="s">
        <v>346</v>
      </c>
      <c r="G50" s="196"/>
      <c r="H50" s="187"/>
      <c r="I50" s="188"/>
      <c r="J50" s="149"/>
      <c r="K50" s="322"/>
      <c r="L50" s="149"/>
      <c r="M50" s="149"/>
    </row>
    <row r="51" spans="1:13" x14ac:dyDescent="0.25">
      <c r="A51" s="184"/>
      <c r="B51" s="185" t="s">
        <v>40</v>
      </c>
      <c r="C51" s="185"/>
      <c r="D51" s="394"/>
      <c r="E51" s="394"/>
      <c r="F51" s="196"/>
      <c r="G51" s="196"/>
      <c r="H51" s="187"/>
      <c r="I51" s="188"/>
      <c r="J51" s="149"/>
      <c r="K51" s="322"/>
      <c r="L51" s="149"/>
      <c r="M51" s="149"/>
    </row>
    <row r="52" spans="1:13" x14ac:dyDescent="0.25">
      <c r="A52" s="184"/>
      <c r="B52" s="185" t="s">
        <v>354</v>
      </c>
      <c r="C52" s="185"/>
      <c r="D52" s="397"/>
      <c r="E52" s="397"/>
      <c r="F52" s="204" t="s">
        <v>41</v>
      </c>
      <c r="G52" s="204"/>
      <c r="H52" s="199" t="s">
        <v>42</v>
      </c>
      <c r="I52" s="188"/>
      <c r="J52" s="149"/>
      <c r="K52" s="322"/>
      <c r="L52" s="149"/>
      <c r="M52" s="149"/>
    </row>
    <row r="53" spans="1:13" x14ac:dyDescent="0.25">
      <c r="A53" s="184"/>
      <c r="B53" s="185" t="s">
        <v>43</v>
      </c>
      <c r="C53" s="185"/>
      <c r="D53" s="397"/>
      <c r="E53" s="397"/>
      <c r="F53" s="204" t="s">
        <v>44</v>
      </c>
      <c r="G53" s="204"/>
      <c r="H53" s="187"/>
      <c r="I53" s="188"/>
      <c r="J53" s="149"/>
      <c r="K53" s="322"/>
      <c r="L53" s="149"/>
      <c r="M53" s="149"/>
    </row>
    <row r="54" spans="1:13" x14ac:dyDescent="0.25">
      <c r="A54" s="184"/>
      <c r="B54" s="185" t="s">
        <v>382</v>
      </c>
      <c r="C54" s="185"/>
      <c r="D54" s="415" t="str">
        <f>IFERROR(D52/D53,"")</f>
        <v/>
      </c>
      <c r="E54" s="415"/>
      <c r="F54" s="345" t="s">
        <v>45</v>
      </c>
      <c r="G54" s="345"/>
      <c r="H54" s="345"/>
      <c r="I54" s="188"/>
      <c r="J54" s="149"/>
      <c r="K54" s="322"/>
      <c r="L54" s="149"/>
      <c r="M54" s="149"/>
    </row>
    <row r="55" spans="1:13" x14ac:dyDescent="0.25">
      <c r="A55" s="184"/>
      <c r="B55" s="185"/>
      <c r="C55" s="185"/>
      <c r="D55" s="205"/>
      <c r="E55" s="205"/>
      <c r="F55" s="204"/>
      <c r="G55" s="204"/>
      <c r="H55" s="185"/>
      <c r="I55" s="206"/>
      <c r="J55" s="149"/>
      <c r="K55" s="322"/>
      <c r="L55" s="149"/>
      <c r="M55" s="149"/>
    </row>
    <row r="56" spans="1:13" x14ac:dyDescent="0.25">
      <c r="A56" s="191"/>
      <c r="B56" s="182" t="s">
        <v>350</v>
      </c>
      <c r="C56" s="185"/>
      <c r="D56" s="190"/>
      <c r="E56" s="190"/>
      <c r="F56" s="186"/>
      <c r="G56" s="186"/>
      <c r="H56" s="187"/>
      <c r="I56" s="188"/>
      <c r="J56" s="149"/>
      <c r="K56" s="322"/>
      <c r="L56" s="149"/>
      <c r="M56" s="149"/>
    </row>
    <row r="57" spans="1:13" x14ac:dyDescent="0.25">
      <c r="A57" s="184"/>
      <c r="B57" s="185" t="s">
        <v>46</v>
      </c>
      <c r="C57" s="185"/>
      <c r="D57" s="394"/>
      <c r="E57" s="394"/>
      <c r="F57" s="186"/>
      <c r="G57" s="186"/>
      <c r="H57" s="187"/>
      <c r="I57" s="188"/>
      <c r="J57" s="149"/>
      <c r="K57" s="322"/>
      <c r="L57" s="149"/>
      <c r="M57" s="149"/>
    </row>
    <row r="58" spans="1:13" x14ac:dyDescent="0.25">
      <c r="A58" s="184"/>
      <c r="B58" s="185" t="s">
        <v>47</v>
      </c>
      <c r="C58" s="185"/>
      <c r="D58" s="413"/>
      <c r="E58" s="413"/>
      <c r="F58" s="418" t="s">
        <v>48</v>
      </c>
      <c r="G58" s="343"/>
      <c r="H58" s="207" t="s">
        <v>49</v>
      </c>
      <c r="I58" s="188"/>
      <c r="J58" s="149"/>
      <c r="K58" s="322"/>
      <c r="L58" s="149"/>
      <c r="M58" s="149"/>
    </row>
    <row r="59" spans="1:13" ht="13.15" customHeight="1" x14ac:dyDescent="0.25">
      <c r="A59" s="184"/>
      <c r="B59" s="185" t="s">
        <v>345</v>
      </c>
      <c r="C59" s="185"/>
      <c r="D59" s="413" t="str">
        <f>IFERROR(D58/D52,"")</f>
        <v/>
      </c>
      <c r="E59" s="413"/>
      <c r="F59" s="417" t="s">
        <v>328</v>
      </c>
      <c r="G59" s="369"/>
      <c r="H59" s="199" t="s">
        <v>50</v>
      </c>
      <c r="I59" s="188"/>
      <c r="J59" s="149"/>
      <c r="K59" s="322"/>
      <c r="L59" s="149"/>
      <c r="M59" s="149"/>
    </row>
    <row r="60" spans="1:13" x14ac:dyDescent="0.25">
      <c r="A60" s="184"/>
      <c r="B60" s="185"/>
      <c r="C60" s="185"/>
      <c r="D60" s="208"/>
      <c r="E60" s="208"/>
      <c r="F60" s="209"/>
      <c r="G60" s="209"/>
      <c r="H60" s="207"/>
      <c r="I60" s="210"/>
      <c r="J60" s="149"/>
      <c r="K60" s="322"/>
      <c r="L60" s="149"/>
      <c r="M60" s="149"/>
    </row>
    <row r="61" spans="1:13" x14ac:dyDescent="0.25">
      <c r="A61" s="191"/>
      <c r="B61" s="182" t="s">
        <v>351</v>
      </c>
      <c r="C61" s="185"/>
      <c r="D61" s="190"/>
      <c r="E61" s="190"/>
      <c r="F61" s="204"/>
      <c r="G61" s="204"/>
      <c r="H61" s="211"/>
      <c r="I61" s="188"/>
      <c r="J61" s="149"/>
      <c r="K61" s="322"/>
      <c r="L61" s="149"/>
      <c r="M61" s="149"/>
    </row>
    <row r="62" spans="1:13" ht="13.15" customHeight="1" x14ac:dyDescent="0.25">
      <c r="A62" s="184"/>
      <c r="B62" s="185" t="s">
        <v>51</v>
      </c>
      <c r="C62" s="185"/>
      <c r="D62" s="394"/>
      <c r="E62" s="394"/>
      <c r="F62" s="418" t="s">
        <v>329</v>
      </c>
      <c r="G62" s="343"/>
      <c r="H62" s="207" t="s">
        <v>478</v>
      </c>
      <c r="I62" s="188"/>
      <c r="J62" s="149"/>
      <c r="K62" s="322"/>
      <c r="L62" s="149"/>
      <c r="M62" s="149"/>
    </row>
    <row r="63" spans="1:13" x14ac:dyDescent="0.25">
      <c r="A63" s="184"/>
      <c r="B63" s="185" t="s">
        <v>52</v>
      </c>
      <c r="C63" s="185"/>
      <c r="D63" s="394"/>
      <c r="E63" s="394"/>
      <c r="F63" s="417" t="s">
        <v>53</v>
      </c>
      <c r="G63" s="369"/>
      <c r="H63" s="207" t="s">
        <v>54</v>
      </c>
      <c r="I63" s="188"/>
      <c r="J63" s="149"/>
      <c r="K63" s="322"/>
      <c r="L63" s="149"/>
      <c r="M63" s="149"/>
    </row>
    <row r="64" spans="1:13" x14ac:dyDescent="0.25">
      <c r="A64" s="184"/>
      <c r="B64" s="185" t="s">
        <v>55</v>
      </c>
      <c r="C64" s="185"/>
      <c r="D64" s="409">
        <f>D63*D62*52</f>
        <v>0</v>
      </c>
      <c r="E64" s="409"/>
      <c r="F64" s="369" t="s">
        <v>56</v>
      </c>
      <c r="G64" s="369"/>
      <c r="H64" s="199" t="s">
        <v>57</v>
      </c>
      <c r="I64" s="188"/>
      <c r="J64" s="149"/>
      <c r="K64" s="322"/>
      <c r="L64" s="149"/>
      <c r="M64" s="149"/>
    </row>
    <row r="65" spans="1:13" x14ac:dyDescent="0.2">
      <c r="A65" s="184"/>
      <c r="B65" s="185"/>
      <c r="C65" s="185"/>
      <c r="D65" s="190"/>
      <c r="E65" s="190"/>
      <c r="F65" s="212"/>
      <c r="G65" s="212"/>
      <c r="H65" s="213"/>
      <c r="I65" s="214"/>
      <c r="J65" s="149"/>
      <c r="K65" s="322"/>
      <c r="L65" s="149"/>
      <c r="M65" s="149"/>
    </row>
    <row r="66" spans="1:13" x14ac:dyDescent="0.25">
      <c r="A66" s="191"/>
      <c r="B66" s="182" t="s">
        <v>352</v>
      </c>
      <c r="C66" s="185"/>
      <c r="D66" s="190"/>
      <c r="E66" s="190"/>
      <c r="F66" s="186"/>
      <c r="G66" s="186"/>
      <c r="H66" s="211"/>
      <c r="I66" s="188"/>
      <c r="J66" s="149"/>
      <c r="K66" s="322"/>
      <c r="L66" s="149"/>
      <c r="M66" s="149"/>
    </row>
    <row r="67" spans="1:13" ht="13.15" customHeight="1" x14ac:dyDescent="0.25">
      <c r="A67" s="184"/>
      <c r="B67" s="185" t="s">
        <v>344</v>
      </c>
      <c r="C67" s="185"/>
      <c r="D67" s="414" t="e">
        <f>VLOOKUP(D57,E233:F255,2,FALSE)</f>
        <v>#N/A</v>
      </c>
      <c r="E67" s="414"/>
      <c r="F67" s="369" t="s">
        <v>58</v>
      </c>
      <c r="G67" s="369"/>
      <c r="H67" s="199" t="s">
        <v>59</v>
      </c>
      <c r="I67" s="188"/>
      <c r="J67" s="149"/>
      <c r="K67" s="322"/>
      <c r="L67" s="149"/>
      <c r="M67" s="149"/>
    </row>
    <row r="68" spans="1:13" x14ac:dyDescent="0.25">
      <c r="A68" s="192"/>
      <c r="B68" s="185" t="s">
        <v>60</v>
      </c>
      <c r="C68" s="185"/>
      <c r="D68" s="344"/>
      <c r="E68" s="344"/>
      <c r="F68" s="195" t="s">
        <v>346</v>
      </c>
      <c r="G68" s="196"/>
      <c r="H68" s="194" t="s">
        <v>61</v>
      </c>
      <c r="I68" s="98" t="s">
        <v>62</v>
      </c>
      <c r="J68" s="149"/>
      <c r="K68" s="322"/>
      <c r="L68" s="149"/>
      <c r="M68" s="149"/>
    </row>
    <row r="69" spans="1:13" x14ac:dyDescent="0.25">
      <c r="A69" s="184"/>
      <c r="B69" s="185" t="s">
        <v>63</v>
      </c>
      <c r="C69" s="185"/>
      <c r="D69" s="344"/>
      <c r="E69" s="344"/>
      <c r="F69" s="195" t="s">
        <v>346</v>
      </c>
      <c r="G69" s="196"/>
      <c r="H69" s="194" t="s">
        <v>64</v>
      </c>
      <c r="I69" s="98" t="s">
        <v>65</v>
      </c>
      <c r="J69" s="149"/>
      <c r="K69" s="322"/>
      <c r="L69" s="149"/>
      <c r="M69" s="149"/>
    </row>
    <row r="70" spans="1:13" x14ac:dyDescent="0.25">
      <c r="A70" s="184"/>
      <c r="B70" s="185" t="s">
        <v>66</v>
      </c>
      <c r="C70" s="185"/>
      <c r="D70" s="344"/>
      <c r="E70" s="344"/>
      <c r="F70" s="195" t="s">
        <v>346</v>
      </c>
      <c r="G70" s="196"/>
      <c r="H70" s="215"/>
      <c r="I70" s="98"/>
      <c r="J70" s="149"/>
      <c r="K70" s="322"/>
      <c r="L70" s="149"/>
      <c r="M70" s="149"/>
    </row>
    <row r="71" spans="1:13" ht="12.75" customHeight="1" x14ac:dyDescent="0.25">
      <c r="A71" s="184"/>
      <c r="B71" s="371" t="s">
        <v>466</v>
      </c>
      <c r="C71" s="371"/>
      <c r="D71" s="394"/>
      <c r="E71" s="394"/>
      <c r="F71" s="198"/>
      <c r="G71" s="216"/>
      <c r="H71" s="211"/>
      <c r="I71" s="188"/>
      <c r="J71" s="149"/>
      <c r="K71" s="322"/>
      <c r="L71" s="149"/>
      <c r="M71" s="149"/>
    </row>
    <row r="72" spans="1:13" x14ac:dyDescent="0.25">
      <c r="A72" s="184"/>
      <c r="B72" s="185"/>
      <c r="C72" s="185"/>
      <c r="D72" s="190"/>
      <c r="E72" s="190"/>
      <c r="F72" s="186"/>
      <c r="G72" s="186"/>
      <c r="H72" s="211"/>
      <c r="I72" s="188"/>
      <c r="J72" s="149"/>
      <c r="K72" s="322"/>
      <c r="L72" s="149"/>
      <c r="M72" s="149"/>
    </row>
    <row r="73" spans="1:13" ht="64.5" customHeight="1" x14ac:dyDescent="0.25">
      <c r="A73" s="217"/>
      <c r="B73" s="218"/>
      <c r="C73" s="219" t="s">
        <v>353</v>
      </c>
      <c r="D73" s="361" t="s">
        <v>67</v>
      </c>
      <c r="E73" s="361"/>
      <c r="F73" s="361"/>
      <c r="G73" s="361"/>
      <c r="H73" s="361"/>
      <c r="I73" s="100" t="s">
        <v>488</v>
      </c>
      <c r="J73" s="149"/>
      <c r="K73" s="322"/>
      <c r="L73" s="149"/>
      <c r="M73" s="149"/>
    </row>
    <row r="74" spans="1:13" x14ac:dyDescent="0.25">
      <c r="A74" s="221"/>
      <c r="B74" s="177"/>
      <c r="C74" s="177"/>
      <c r="D74" s="178"/>
      <c r="E74" s="178"/>
      <c r="F74" s="222"/>
      <c r="G74" s="222"/>
      <c r="H74" s="223"/>
      <c r="I74" s="224"/>
      <c r="J74" s="149"/>
      <c r="K74" s="322"/>
      <c r="L74" s="149"/>
      <c r="M74" s="149"/>
    </row>
    <row r="75" spans="1:13" s="136" customFormat="1" x14ac:dyDescent="0.25">
      <c r="A75" s="180"/>
      <c r="B75" s="181"/>
      <c r="C75" s="182"/>
      <c r="D75" s="181"/>
      <c r="E75" s="181"/>
      <c r="F75" s="342" t="s">
        <v>15</v>
      </c>
      <c r="G75" s="342"/>
      <c r="H75" s="342"/>
      <c r="I75" s="183" t="s">
        <v>16</v>
      </c>
      <c r="J75" s="150"/>
      <c r="K75" s="326"/>
      <c r="L75" s="150"/>
      <c r="M75" s="150"/>
    </row>
    <row r="76" spans="1:13" x14ac:dyDescent="0.25">
      <c r="A76" s="184"/>
      <c r="B76" s="358" t="s">
        <v>68</v>
      </c>
      <c r="C76" s="358"/>
      <c r="D76" s="358"/>
      <c r="E76" s="358"/>
      <c r="F76" s="185"/>
      <c r="G76" s="185"/>
      <c r="H76" s="185"/>
      <c r="I76" s="226"/>
      <c r="J76" s="149"/>
      <c r="K76" s="322"/>
      <c r="L76" s="149"/>
      <c r="M76" s="149"/>
    </row>
    <row r="77" spans="1:13" ht="130.15" customHeight="1" x14ac:dyDescent="0.25">
      <c r="A77" s="184"/>
      <c r="B77" s="365" t="s">
        <v>388</v>
      </c>
      <c r="C77" s="366"/>
      <c r="D77" s="366"/>
      <c r="E77" s="367"/>
      <c r="F77" s="392" t="s">
        <v>479</v>
      </c>
      <c r="G77" s="392"/>
      <c r="H77" s="392"/>
      <c r="I77" s="226"/>
      <c r="J77" s="149"/>
      <c r="K77" s="322"/>
      <c r="L77" s="149"/>
      <c r="M77" s="149"/>
    </row>
    <row r="78" spans="1:13" x14ac:dyDescent="0.25">
      <c r="A78" s="184"/>
      <c r="B78" s="185"/>
      <c r="C78" s="185"/>
      <c r="D78" s="227"/>
      <c r="E78" s="227"/>
      <c r="F78" s="228"/>
      <c r="G78" s="228"/>
      <c r="H78" s="229"/>
      <c r="I78" s="226"/>
      <c r="J78" s="149"/>
      <c r="K78" s="322"/>
      <c r="L78" s="149"/>
      <c r="M78" s="149"/>
    </row>
    <row r="79" spans="1:13" x14ac:dyDescent="0.25">
      <c r="A79" s="184"/>
      <c r="B79" s="358" t="s">
        <v>69</v>
      </c>
      <c r="C79" s="358"/>
      <c r="D79" s="358"/>
      <c r="E79" s="358"/>
      <c r="F79" s="185"/>
      <c r="G79" s="185"/>
      <c r="H79" s="185"/>
      <c r="I79" s="226"/>
      <c r="J79" s="149"/>
      <c r="K79" s="322"/>
      <c r="L79" s="149"/>
      <c r="M79" s="149"/>
    </row>
    <row r="80" spans="1:13" ht="130.15" customHeight="1" x14ac:dyDescent="0.25">
      <c r="A80" s="184"/>
      <c r="B80" s="365" t="s">
        <v>388</v>
      </c>
      <c r="C80" s="366"/>
      <c r="D80" s="366"/>
      <c r="E80" s="367"/>
      <c r="F80" s="392" t="s">
        <v>480</v>
      </c>
      <c r="G80" s="392"/>
      <c r="H80" s="392"/>
      <c r="I80" s="226"/>
      <c r="J80" s="149"/>
      <c r="K80" s="322"/>
      <c r="L80" s="149"/>
      <c r="M80" s="149"/>
    </row>
    <row r="81" spans="1:13" x14ac:dyDescent="0.25">
      <c r="A81" s="184"/>
      <c r="B81" s="185"/>
      <c r="C81" s="185"/>
      <c r="D81" s="227"/>
      <c r="E81" s="227"/>
      <c r="F81" s="228"/>
      <c r="G81" s="228"/>
      <c r="H81" s="229"/>
      <c r="I81" s="226"/>
      <c r="J81" s="149"/>
      <c r="K81" s="322"/>
      <c r="L81" s="149"/>
      <c r="M81" s="149"/>
    </row>
    <row r="82" spans="1:13" x14ac:dyDescent="0.25">
      <c r="A82" s="184"/>
      <c r="B82" s="358" t="s">
        <v>70</v>
      </c>
      <c r="C82" s="358"/>
      <c r="D82" s="358"/>
      <c r="E82" s="358"/>
      <c r="F82" s="185"/>
      <c r="G82" s="185"/>
      <c r="H82" s="185"/>
      <c r="I82" s="226"/>
      <c r="J82" s="149"/>
      <c r="K82" s="322"/>
      <c r="L82" s="149"/>
      <c r="M82" s="149"/>
    </row>
    <row r="83" spans="1:13" ht="130.15" customHeight="1" x14ac:dyDescent="0.25">
      <c r="A83" s="184"/>
      <c r="B83" s="365"/>
      <c r="C83" s="366"/>
      <c r="D83" s="366"/>
      <c r="E83" s="367"/>
      <c r="F83" s="392" t="s">
        <v>481</v>
      </c>
      <c r="G83" s="392"/>
      <c r="H83" s="392"/>
      <c r="I83" s="226"/>
      <c r="J83" s="149"/>
      <c r="K83" s="322"/>
      <c r="L83" s="149"/>
      <c r="M83" s="149"/>
    </row>
    <row r="84" spans="1:13" x14ac:dyDescent="0.25">
      <c r="A84" s="184"/>
      <c r="B84" s="185"/>
      <c r="C84" s="185"/>
      <c r="D84" s="230"/>
      <c r="E84" s="230"/>
      <c r="F84" s="228"/>
      <c r="G84" s="228"/>
      <c r="H84" s="229"/>
      <c r="I84" s="226"/>
      <c r="J84" s="149"/>
      <c r="K84" s="322"/>
      <c r="L84" s="149"/>
      <c r="M84" s="149"/>
    </row>
    <row r="85" spans="1:13" ht="65.099999999999994" customHeight="1" x14ac:dyDescent="0.25">
      <c r="A85" s="231"/>
      <c r="B85" s="218"/>
      <c r="C85" s="219" t="s">
        <v>355</v>
      </c>
      <c r="D85" s="361" t="s">
        <v>71</v>
      </c>
      <c r="E85" s="361"/>
      <c r="F85" s="361"/>
      <c r="G85" s="361"/>
      <c r="H85" s="361"/>
      <c r="I85" s="100" t="s">
        <v>488</v>
      </c>
      <c r="J85" s="327" t="s">
        <v>449</v>
      </c>
      <c r="K85" s="328" t="e">
        <f>SUM(K88:K111)</f>
        <v>#N/A</v>
      </c>
      <c r="L85" s="335"/>
      <c r="M85" s="129"/>
    </row>
    <row r="86" spans="1:13" x14ac:dyDescent="0.25">
      <c r="A86" s="221"/>
      <c r="B86" s="177"/>
      <c r="C86" s="177"/>
      <c r="D86" s="178"/>
      <c r="E86" s="178"/>
      <c r="F86" s="222"/>
      <c r="G86" s="222"/>
      <c r="H86" s="232"/>
      <c r="I86" s="224"/>
      <c r="J86" s="149"/>
      <c r="K86" s="322"/>
      <c r="L86" s="335"/>
      <c r="M86" s="129"/>
    </row>
    <row r="87" spans="1:13" x14ac:dyDescent="0.25">
      <c r="A87" s="192"/>
      <c r="B87" s="185"/>
      <c r="C87" s="185"/>
      <c r="D87" s="190"/>
      <c r="E87" s="190"/>
      <c r="F87" s="186"/>
      <c r="G87" s="186"/>
      <c r="H87" s="233"/>
      <c r="I87" s="226"/>
      <c r="J87" s="149"/>
      <c r="K87" s="322"/>
      <c r="L87" s="335"/>
      <c r="M87" s="129"/>
    </row>
    <row r="88" spans="1:13" x14ac:dyDescent="0.25">
      <c r="A88" s="191"/>
      <c r="B88" s="182" t="s">
        <v>356</v>
      </c>
      <c r="C88" s="185"/>
      <c r="D88" s="181" t="s">
        <v>14</v>
      </c>
      <c r="E88" s="181"/>
      <c r="F88" s="342" t="s">
        <v>15</v>
      </c>
      <c r="G88" s="342"/>
      <c r="H88" s="342"/>
      <c r="I88" s="183" t="s">
        <v>16</v>
      </c>
      <c r="J88" s="149"/>
      <c r="K88" s="322"/>
      <c r="L88" s="335"/>
      <c r="M88" s="129"/>
    </row>
    <row r="89" spans="1:13" x14ac:dyDescent="0.25">
      <c r="A89" s="184"/>
      <c r="B89" s="185" t="s">
        <v>72</v>
      </c>
      <c r="C89" s="216"/>
      <c r="D89" s="404"/>
      <c r="E89" s="405"/>
      <c r="F89" s="195" t="s">
        <v>346</v>
      </c>
      <c r="G89" s="196"/>
      <c r="H89" s="194" t="s">
        <v>467</v>
      </c>
      <c r="I89" s="98" t="s">
        <v>413</v>
      </c>
      <c r="J89" s="149"/>
      <c r="K89" s="322" t="e">
        <f>VLOOKUP(D89,Dropdowns!H2:I9,2,FALSE)</f>
        <v>#N/A</v>
      </c>
      <c r="L89" s="129"/>
      <c r="M89" s="129"/>
    </row>
    <row r="90" spans="1:13" x14ac:dyDescent="0.25">
      <c r="A90" s="184"/>
      <c r="B90" s="185"/>
      <c r="D90" s="216"/>
      <c r="E90" s="216"/>
      <c r="F90" s="216"/>
      <c r="G90" s="216"/>
      <c r="H90" s="101"/>
      <c r="I90" s="105"/>
      <c r="J90" s="149"/>
      <c r="K90" s="322"/>
      <c r="L90" s="129"/>
      <c r="M90" s="129"/>
    </row>
    <row r="91" spans="1:13" x14ac:dyDescent="0.25">
      <c r="A91" s="184"/>
      <c r="B91" s="185" t="s">
        <v>73</v>
      </c>
      <c r="C91" s="185"/>
      <c r="D91" s="185"/>
      <c r="E91" s="185"/>
      <c r="F91" s="185"/>
      <c r="G91" s="185"/>
      <c r="H91" s="234"/>
      <c r="I91" s="226"/>
      <c r="J91" s="149"/>
      <c r="K91" s="322"/>
      <c r="L91" s="129"/>
      <c r="M91" s="129"/>
    </row>
    <row r="92" spans="1:13" ht="60" customHeight="1" x14ac:dyDescent="0.25">
      <c r="A92" s="184"/>
      <c r="B92" s="365" t="s">
        <v>387</v>
      </c>
      <c r="C92" s="366"/>
      <c r="D92" s="366"/>
      <c r="E92" s="367"/>
      <c r="F92" s="392" t="s">
        <v>74</v>
      </c>
      <c r="G92" s="392"/>
      <c r="H92" s="393"/>
      <c r="I92" s="226"/>
      <c r="J92" s="149"/>
      <c r="K92" s="322"/>
      <c r="L92" s="129"/>
      <c r="M92" s="129"/>
    </row>
    <row r="93" spans="1:13" x14ac:dyDescent="0.25">
      <c r="A93" s="184"/>
      <c r="B93" s="185"/>
      <c r="C93" s="185"/>
      <c r="D93" s="190"/>
      <c r="E93" s="190"/>
      <c r="F93" s="92"/>
      <c r="G93" s="92"/>
      <c r="H93" s="101"/>
      <c r="I93" s="226"/>
      <c r="J93" s="149"/>
      <c r="K93" s="322"/>
      <c r="L93" s="129"/>
      <c r="M93" s="129"/>
    </row>
    <row r="94" spans="1:13" x14ac:dyDescent="0.25">
      <c r="A94" s="191"/>
      <c r="B94" s="182" t="s">
        <v>399</v>
      </c>
      <c r="C94" s="185"/>
      <c r="D94" s="190"/>
      <c r="E94" s="190"/>
      <c r="F94" s="204"/>
      <c r="G94" s="204"/>
      <c r="H94" s="234"/>
      <c r="I94" s="226"/>
      <c r="J94" s="149"/>
      <c r="K94" s="322"/>
      <c r="L94" s="129"/>
      <c r="M94" s="129"/>
    </row>
    <row r="95" spans="1:13" ht="12.75" customHeight="1" x14ac:dyDescent="0.25">
      <c r="A95" s="184"/>
      <c r="B95" s="371" t="s">
        <v>75</v>
      </c>
      <c r="C95" s="372"/>
      <c r="D95" s="339"/>
      <c r="E95" s="340"/>
      <c r="F95" s="195" t="s">
        <v>346</v>
      </c>
      <c r="G95" s="196"/>
      <c r="H95" s="235"/>
      <c r="I95" s="226"/>
      <c r="J95" s="149"/>
      <c r="K95" s="322">
        <f>IF(D95="YES",2,0)</f>
        <v>0</v>
      </c>
      <c r="L95" s="129"/>
      <c r="M95" s="129"/>
    </row>
    <row r="96" spans="1:13" x14ac:dyDescent="0.25">
      <c r="A96" s="184"/>
      <c r="B96" s="185"/>
      <c r="C96" s="185"/>
      <c r="D96" s="190"/>
      <c r="E96" s="190"/>
      <c r="F96" s="92"/>
      <c r="G96" s="92"/>
      <c r="H96" s="101"/>
      <c r="I96" s="105"/>
      <c r="J96" s="149"/>
      <c r="K96" s="322"/>
      <c r="L96" s="129"/>
      <c r="M96" s="129"/>
    </row>
    <row r="97" spans="1:13" x14ac:dyDescent="0.25">
      <c r="A97" s="184"/>
      <c r="B97" s="364" t="s">
        <v>348</v>
      </c>
      <c r="C97" s="364"/>
      <c r="D97" s="185"/>
      <c r="E97" s="185"/>
      <c r="F97" s="102"/>
      <c r="G97" s="102"/>
      <c r="H97" s="103"/>
      <c r="I97" s="226"/>
      <c r="J97" s="149"/>
      <c r="K97" s="322"/>
      <c r="L97" s="129"/>
      <c r="M97" s="129"/>
    </row>
    <row r="98" spans="1:13" ht="60" customHeight="1" x14ac:dyDescent="0.25">
      <c r="A98" s="184"/>
      <c r="B98" s="365" t="s">
        <v>387</v>
      </c>
      <c r="C98" s="366"/>
      <c r="D98" s="366"/>
      <c r="E98" s="367"/>
      <c r="F98" s="104"/>
      <c r="G98" s="104"/>
      <c r="H98" s="103"/>
      <c r="I98" s="226"/>
      <c r="J98" s="149"/>
      <c r="K98" s="322"/>
      <c r="L98" s="129"/>
      <c r="M98" s="129"/>
    </row>
    <row r="99" spans="1:13" x14ac:dyDescent="0.25">
      <c r="A99" s="184"/>
      <c r="B99" s="185"/>
      <c r="C99" s="185"/>
      <c r="D99" s="190"/>
      <c r="E99" s="190"/>
      <c r="F99" s="204"/>
      <c r="G99" s="204"/>
      <c r="H99" s="229"/>
      <c r="I99" s="226"/>
      <c r="J99" s="149"/>
      <c r="K99" s="322"/>
      <c r="L99" s="129"/>
      <c r="M99" s="129"/>
    </row>
    <row r="100" spans="1:13" x14ac:dyDescent="0.25">
      <c r="A100" s="191"/>
      <c r="B100" s="182" t="s">
        <v>400</v>
      </c>
      <c r="C100" s="185"/>
      <c r="D100" s="190"/>
      <c r="E100" s="190"/>
      <c r="F100" s="204"/>
      <c r="G100" s="204"/>
      <c r="H100" s="185"/>
      <c r="I100" s="226"/>
      <c r="J100" s="149"/>
      <c r="K100" s="322"/>
      <c r="L100" s="129"/>
      <c r="M100" s="129"/>
    </row>
    <row r="101" spans="1:13" s="239" customFormat="1" ht="13.9" customHeight="1" x14ac:dyDescent="0.2">
      <c r="A101" s="236"/>
      <c r="B101" s="190" t="s">
        <v>76</v>
      </c>
      <c r="C101" s="190"/>
      <c r="D101" s="339"/>
      <c r="E101" s="340"/>
      <c r="F101" s="237"/>
      <c r="G101" s="190"/>
      <c r="H101" s="370" t="s">
        <v>77</v>
      </c>
      <c r="I101" s="238"/>
      <c r="J101" s="151"/>
      <c r="K101" s="329">
        <f>IF(D101&lt;50,0,IF(D101&lt;70,1,2))</f>
        <v>0</v>
      </c>
      <c r="L101" s="336"/>
      <c r="M101" s="336"/>
    </row>
    <row r="102" spans="1:13" s="239" customFormat="1" x14ac:dyDescent="0.2">
      <c r="A102" s="236"/>
      <c r="B102" s="190" t="s">
        <v>78</v>
      </c>
      <c r="C102" s="190"/>
      <c r="D102" s="339"/>
      <c r="E102" s="340"/>
      <c r="F102" s="240"/>
      <c r="G102" s="241"/>
      <c r="H102" s="370"/>
      <c r="I102" s="238"/>
      <c r="J102" s="151"/>
      <c r="K102" s="329">
        <f>IF(D102&lt;50,0,IF(D102&lt;70,1,2))</f>
        <v>0</v>
      </c>
      <c r="L102" s="336"/>
      <c r="M102" s="336"/>
    </row>
    <row r="103" spans="1:13" s="239" customFormat="1" x14ac:dyDescent="0.2">
      <c r="A103" s="236"/>
      <c r="B103" s="190" t="s">
        <v>79</v>
      </c>
      <c r="C103" s="190"/>
      <c r="D103" s="339"/>
      <c r="E103" s="340"/>
      <c r="F103" s="113"/>
      <c r="G103" s="241"/>
      <c r="H103" s="370"/>
      <c r="I103" s="106" t="s">
        <v>76</v>
      </c>
      <c r="J103" s="151"/>
      <c r="K103" s="329">
        <f>IF(D103&lt;50,0,IF(D103&lt;70,1,2))</f>
        <v>0</v>
      </c>
      <c r="L103" s="336"/>
      <c r="M103" s="336"/>
    </row>
    <row r="104" spans="1:13" x14ac:dyDescent="0.25">
      <c r="A104" s="184"/>
      <c r="B104" s="185"/>
      <c r="C104" s="185"/>
      <c r="D104" s="185"/>
      <c r="E104" s="185"/>
      <c r="F104" s="242"/>
      <c r="G104" s="242"/>
      <c r="H104" s="114"/>
      <c r="I104" s="105"/>
      <c r="J104" s="149"/>
      <c r="K104" s="322"/>
      <c r="L104" s="129"/>
      <c r="M104" s="129"/>
    </row>
    <row r="105" spans="1:13" x14ac:dyDescent="0.25">
      <c r="A105" s="184"/>
      <c r="B105" s="351" t="s">
        <v>347</v>
      </c>
      <c r="C105" s="351"/>
      <c r="D105" s="190"/>
      <c r="E105" s="190"/>
      <c r="F105" s="244"/>
      <c r="G105" s="244"/>
      <c r="H105" s="211"/>
      <c r="I105" s="105"/>
      <c r="J105" s="149"/>
      <c r="K105" s="322"/>
      <c r="L105" s="129"/>
      <c r="M105" s="129"/>
    </row>
    <row r="106" spans="1:13" ht="60" customHeight="1" x14ac:dyDescent="0.25">
      <c r="A106" s="184"/>
      <c r="B106" s="365" t="s">
        <v>387</v>
      </c>
      <c r="C106" s="366"/>
      <c r="D106" s="366"/>
      <c r="E106" s="367"/>
      <c r="F106" s="374" t="s">
        <v>80</v>
      </c>
      <c r="G106" s="374"/>
      <c r="H106" s="374"/>
      <c r="I106" s="105"/>
      <c r="J106" s="149"/>
      <c r="K106" s="322"/>
      <c r="L106" s="129"/>
      <c r="M106" s="129"/>
    </row>
    <row r="107" spans="1:13" x14ac:dyDescent="0.25">
      <c r="A107" s="184"/>
      <c r="B107" s="243"/>
      <c r="C107" s="243"/>
      <c r="D107" s="245"/>
      <c r="E107" s="245"/>
      <c r="F107" s="244"/>
      <c r="G107" s="244"/>
      <c r="H107" s="199"/>
      <c r="I107" s="105"/>
      <c r="J107" s="129"/>
      <c r="K107" s="338"/>
      <c r="L107" s="129"/>
      <c r="M107" s="129"/>
    </row>
    <row r="108" spans="1:13" x14ac:dyDescent="0.25">
      <c r="A108" s="191"/>
      <c r="B108" s="182" t="s">
        <v>357</v>
      </c>
      <c r="C108" s="185"/>
      <c r="D108" s="190"/>
      <c r="E108" s="190"/>
      <c r="F108" s="246"/>
      <c r="G108" s="246"/>
      <c r="H108" s="242"/>
      <c r="I108" s="226"/>
      <c r="J108" s="129"/>
      <c r="K108" s="338"/>
      <c r="L108" s="129"/>
      <c r="M108" s="129"/>
    </row>
    <row r="109" spans="1:13" x14ac:dyDescent="0.25">
      <c r="A109" s="184"/>
      <c r="B109" s="351" t="s">
        <v>81</v>
      </c>
      <c r="C109" s="351"/>
      <c r="D109" s="185"/>
      <c r="E109" s="185"/>
      <c r="F109" s="242"/>
      <c r="G109" s="242"/>
      <c r="H109" s="242"/>
      <c r="I109" s="105"/>
      <c r="J109" s="129"/>
      <c r="K109" s="338"/>
      <c r="L109" s="129"/>
      <c r="M109" s="129"/>
    </row>
    <row r="110" spans="1:13" ht="60" customHeight="1" x14ac:dyDescent="0.25">
      <c r="A110" s="184"/>
      <c r="B110" s="365" t="s">
        <v>387</v>
      </c>
      <c r="C110" s="366"/>
      <c r="D110" s="366"/>
      <c r="E110" s="367"/>
      <c r="F110" s="375" t="s">
        <v>363</v>
      </c>
      <c r="G110" s="375"/>
      <c r="H110" s="375"/>
      <c r="I110" s="105"/>
      <c r="J110" s="149"/>
      <c r="K110" s="322"/>
      <c r="L110" s="129"/>
      <c r="M110" s="149"/>
    </row>
    <row r="111" spans="1:13" x14ac:dyDescent="0.25">
      <c r="A111" s="184"/>
      <c r="B111" s="185"/>
      <c r="C111" s="185"/>
      <c r="D111" s="190"/>
      <c r="E111" s="190"/>
      <c r="F111" s="92"/>
      <c r="G111" s="92"/>
      <c r="H111" s="74"/>
      <c r="I111" s="105"/>
      <c r="J111" s="149"/>
      <c r="K111" s="322"/>
      <c r="L111" s="129"/>
      <c r="M111" s="149"/>
    </row>
    <row r="112" spans="1:13" ht="65.099999999999994" customHeight="1" x14ac:dyDescent="0.25">
      <c r="A112" s="231"/>
      <c r="B112" s="218"/>
      <c r="C112" s="219" t="s">
        <v>358</v>
      </c>
      <c r="D112" s="341" t="s">
        <v>82</v>
      </c>
      <c r="E112" s="341"/>
      <c r="F112" s="341"/>
      <c r="G112" s="341"/>
      <c r="H112" s="247"/>
      <c r="I112" s="100" t="s">
        <v>488</v>
      </c>
      <c r="J112" s="327" t="s">
        <v>450</v>
      </c>
      <c r="K112" s="328">
        <f>SUM(K113:K125)</f>
        <v>0</v>
      </c>
      <c r="L112" s="335"/>
      <c r="M112" s="149"/>
    </row>
    <row r="113" spans="1:13" x14ac:dyDescent="0.25">
      <c r="A113" s="221"/>
      <c r="B113" s="177"/>
      <c r="C113" s="177"/>
      <c r="D113" s="178"/>
      <c r="E113" s="178"/>
      <c r="F113" s="222"/>
      <c r="G113" s="222"/>
      <c r="H113" s="248"/>
      <c r="I113" s="249"/>
      <c r="J113" s="149"/>
      <c r="K113" s="322"/>
      <c r="L113" s="335"/>
      <c r="M113" s="149"/>
    </row>
    <row r="114" spans="1:13" x14ac:dyDescent="0.25">
      <c r="A114" s="192"/>
      <c r="B114" s="185"/>
      <c r="C114" s="185"/>
      <c r="D114" s="181" t="s">
        <v>14</v>
      </c>
      <c r="E114" s="181"/>
      <c r="F114" s="342" t="s">
        <v>15</v>
      </c>
      <c r="G114" s="342"/>
      <c r="H114" s="342"/>
      <c r="I114" s="183" t="s">
        <v>16</v>
      </c>
      <c r="J114" s="149"/>
      <c r="K114" s="322"/>
      <c r="L114" s="335"/>
      <c r="M114" s="149"/>
    </row>
    <row r="115" spans="1:13" ht="14.45" customHeight="1" x14ac:dyDescent="0.25">
      <c r="A115" s="184"/>
      <c r="B115" s="185" t="s">
        <v>359</v>
      </c>
      <c r="C115" s="185"/>
      <c r="D115" s="339"/>
      <c r="E115" s="340"/>
      <c r="F115" s="195" t="s">
        <v>346</v>
      </c>
      <c r="G115" s="345" t="s">
        <v>83</v>
      </c>
      <c r="H115" s="346"/>
      <c r="I115" s="188"/>
      <c r="J115" s="149"/>
      <c r="K115" s="322"/>
      <c r="L115" s="129"/>
      <c r="M115" s="149"/>
    </row>
    <row r="116" spans="1:13" ht="14.45" customHeight="1" x14ac:dyDescent="0.25">
      <c r="A116" s="184"/>
      <c r="B116" s="185" t="s">
        <v>342</v>
      </c>
      <c r="C116" s="185"/>
      <c r="D116" s="339"/>
      <c r="E116" s="340"/>
      <c r="F116" s="195" t="s">
        <v>346</v>
      </c>
      <c r="G116" s="345" t="s">
        <v>330</v>
      </c>
      <c r="H116" s="346"/>
      <c r="I116" s="188"/>
      <c r="J116" s="149"/>
      <c r="K116" s="322">
        <f>IF(D116="YES",2.5,0)</f>
        <v>0</v>
      </c>
      <c r="L116" s="129"/>
      <c r="M116" s="149"/>
    </row>
    <row r="117" spans="1:13" ht="14.45" customHeight="1" x14ac:dyDescent="0.25">
      <c r="A117" s="184"/>
      <c r="B117" s="185" t="s">
        <v>85</v>
      </c>
      <c r="C117" s="185"/>
      <c r="D117" s="339"/>
      <c r="E117" s="340"/>
      <c r="F117" s="195" t="s">
        <v>346</v>
      </c>
      <c r="G117" s="345" t="s">
        <v>331</v>
      </c>
      <c r="H117" s="346"/>
      <c r="I117" s="188"/>
      <c r="J117" s="149"/>
      <c r="K117" s="322"/>
      <c r="L117" s="129"/>
      <c r="M117" s="149"/>
    </row>
    <row r="118" spans="1:13" ht="14.45" customHeight="1" x14ac:dyDescent="0.25">
      <c r="A118" s="184"/>
      <c r="B118" s="185" t="s">
        <v>475</v>
      </c>
      <c r="C118" s="185"/>
      <c r="D118" s="395"/>
      <c r="E118" s="396"/>
      <c r="F118" s="195"/>
      <c r="G118" s="345"/>
      <c r="H118" s="346"/>
      <c r="I118" s="188"/>
      <c r="J118" s="149"/>
      <c r="K118" s="329">
        <f>IF(D118&lt;0.5,0,IF(D118&lt;0.75,1.25,2.5))</f>
        <v>0</v>
      </c>
      <c r="L118" s="129"/>
      <c r="M118" s="149"/>
    </row>
    <row r="119" spans="1:13" ht="13.15" customHeight="1" x14ac:dyDescent="0.25">
      <c r="A119" s="184"/>
      <c r="B119" s="185" t="s">
        <v>343</v>
      </c>
      <c r="C119" s="185"/>
      <c r="D119" s="339"/>
      <c r="E119" s="340"/>
      <c r="F119" s="195" t="s">
        <v>346</v>
      </c>
      <c r="G119" s="345" t="s">
        <v>84</v>
      </c>
      <c r="H119" s="346"/>
      <c r="I119" s="98" t="s">
        <v>415</v>
      </c>
      <c r="J119" s="149"/>
      <c r="K119" s="322">
        <f>IF(D119="YES",2.5,0)</f>
        <v>0</v>
      </c>
      <c r="L119" s="129"/>
      <c r="M119" s="149"/>
    </row>
    <row r="120" spans="1:13" x14ac:dyDescent="0.25">
      <c r="A120" s="184"/>
      <c r="B120" s="216"/>
      <c r="C120" s="216"/>
      <c r="D120" s="216"/>
      <c r="E120" s="216"/>
      <c r="F120" s="198"/>
      <c r="G120" s="345"/>
      <c r="H120" s="346"/>
      <c r="I120" s="98"/>
      <c r="J120" s="149"/>
      <c r="K120" s="322"/>
      <c r="L120" s="129"/>
      <c r="M120" s="149"/>
    </row>
    <row r="121" spans="1:13" ht="13.15" customHeight="1" x14ac:dyDescent="0.25">
      <c r="A121" s="184"/>
      <c r="B121" s="185" t="s">
        <v>416</v>
      </c>
      <c r="C121" s="185"/>
      <c r="D121" s="339"/>
      <c r="E121" s="340"/>
      <c r="F121" s="195" t="s">
        <v>346</v>
      </c>
      <c r="G121" s="349" t="s">
        <v>419</v>
      </c>
      <c r="H121" s="350"/>
      <c r="I121" s="98" t="s">
        <v>474</v>
      </c>
      <c r="J121" s="149"/>
      <c r="K121" s="322">
        <f>IF(D121="YES",2.5,0)</f>
        <v>0</v>
      </c>
      <c r="L121" s="129"/>
      <c r="M121" s="149"/>
    </row>
    <row r="122" spans="1:13" ht="13.15" customHeight="1" x14ac:dyDescent="0.25">
      <c r="A122" s="184"/>
      <c r="B122" s="185" t="s">
        <v>418</v>
      </c>
      <c r="C122" s="185"/>
      <c r="D122" s="339"/>
      <c r="E122" s="340"/>
      <c r="F122" s="195"/>
      <c r="G122" s="349"/>
      <c r="H122" s="350"/>
      <c r="I122" s="98" t="s">
        <v>417</v>
      </c>
      <c r="J122" s="149"/>
      <c r="K122" s="322"/>
      <c r="L122" s="129"/>
      <c r="M122" s="149"/>
    </row>
    <row r="123" spans="1:13" x14ac:dyDescent="0.25">
      <c r="A123" s="184"/>
      <c r="B123" s="216"/>
      <c r="C123" s="216"/>
      <c r="D123" s="216"/>
      <c r="E123" s="216"/>
      <c r="F123" s="198"/>
      <c r="G123" s="349"/>
      <c r="H123" s="350"/>
      <c r="I123" s="138"/>
      <c r="J123" s="149"/>
      <c r="K123" s="322"/>
      <c r="L123" s="129"/>
      <c r="M123" s="149"/>
    </row>
    <row r="124" spans="1:13" x14ac:dyDescent="0.25">
      <c r="A124" s="184"/>
      <c r="B124" s="185" t="s">
        <v>86</v>
      </c>
      <c r="C124" s="187"/>
      <c r="D124" s="185"/>
      <c r="E124" s="185"/>
      <c r="F124" s="198"/>
      <c r="G124" s="186"/>
      <c r="H124" s="250"/>
      <c r="I124" s="98"/>
      <c r="J124" s="149"/>
      <c r="K124" s="322"/>
      <c r="L124" s="129"/>
      <c r="M124" s="149"/>
    </row>
    <row r="125" spans="1:13" ht="70.150000000000006" customHeight="1" x14ac:dyDescent="0.25">
      <c r="A125" s="184"/>
      <c r="B125" s="365" t="s">
        <v>387</v>
      </c>
      <c r="C125" s="366"/>
      <c r="D125" s="366"/>
      <c r="E125" s="367"/>
      <c r="F125" s="374" t="s">
        <v>364</v>
      </c>
      <c r="G125" s="374"/>
      <c r="H125" s="379"/>
      <c r="I125" s="137"/>
      <c r="J125" s="149"/>
      <c r="K125" s="322"/>
      <c r="L125" s="129"/>
      <c r="M125" s="149"/>
    </row>
    <row r="126" spans="1:13" x14ac:dyDescent="0.25">
      <c r="A126" s="184"/>
      <c r="B126" s="185"/>
      <c r="C126" s="185"/>
      <c r="D126" s="190"/>
      <c r="E126" s="190"/>
      <c r="F126" s="93"/>
      <c r="G126" s="93"/>
      <c r="H126" s="107"/>
      <c r="I126" s="108"/>
      <c r="J126" s="149"/>
      <c r="K126" s="322"/>
      <c r="L126" s="129"/>
      <c r="M126" s="149"/>
    </row>
    <row r="127" spans="1:13" ht="65.099999999999994" customHeight="1" x14ac:dyDescent="0.25">
      <c r="A127" s="217"/>
      <c r="B127" s="218"/>
      <c r="C127" s="219" t="s">
        <v>360</v>
      </c>
      <c r="D127" s="341" t="s">
        <v>87</v>
      </c>
      <c r="E127" s="341"/>
      <c r="F127" s="341"/>
      <c r="G127" s="341"/>
      <c r="H127" s="341"/>
      <c r="I127" s="100" t="s">
        <v>488</v>
      </c>
      <c r="J127" s="327" t="s">
        <v>451</v>
      </c>
      <c r="K127" s="328">
        <f>SUM(K128:K139)</f>
        <v>0</v>
      </c>
      <c r="L127" s="337"/>
      <c r="M127" s="149"/>
    </row>
    <row r="128" spans="1:13" x14ac:dyDescent="0.25">
      <c r="A128" s="175"/>
      <c r="B128" s="177"/>
      <c r="C128" s="177"/>
      <c r="D128" s="178"/>
      <c r="E128" s="178"/>
      <c r="F128" s="109"/>
      <c r="G128" s="109"/>
      <c r="H128" s="110"/>
      <c r="I128" s="111"/>
      <c r="J128" s="149"/>
      <c r="K128" s="322"/>
      <c r="L128" s="129"/>
      <c r="M128" s="149"/>
    </row>
    <row r="129" spans="1:13" x14ac:dyDescent="0.25">
      <c r="A129" s="184"/>
      <c r="B129" s="185"/>
      <c r="C129" s="185"/>
      <c r="D129" s="181" t="s">
        <v>14</v>
      </c>
      <c r="E129" s="181"/>
      <c r="F129" s="342" t="s">
        <v>15</v>
      </c>
      <c r="G129" s="342"/>
      <c r="H129" s="342"/>
      <c r="I129" s="183" t="s">
        <v>16</v>
      </c>
      <c r="J129" s="149"/>
      <c r="K129" s="322"/>
      <c r="L129" s="129"/>
      <c r="M129" s="149"/>
    </row>
    <row r="130" spans="1:13" ht="13.15" customHeight="1" x14ac:dyDescent="0.25">
      <c r="A130" s="184"/>
      <c r="B130" s="185" t="s">
        <v>88</v>
      </c>
      <c r="C130" s="185"/>
      <c r="D130" s="344"/>
      <c r="E130" s="344"/>
      <c r="F130" s="195" t="s">
        <v>346</v>
      </c>
      <c r="G130" s="347" t="s">
        <v>89</v>
      </c>
      <c r="H130" s="348"/>
      <c r="I130" s="188"/>
      <c r="J130" s="149"/>
      <c r="K130" s="322">
        <f>IF(D130="YES",(10/ROWS($D$130:$E$135)),0)</f>
        <v>0</v>
      </c>
      <c r="L130" s="129"/>
      <c r="M130" s="149"/>
    </row>
    <row r="131" spans="1:13" ht="13.15" customHeight="1" x14ac:dyDescent="0.25">
      <c r="A131" s="192"/>
      <c r="B131" s="185" t="s">
        <v>90</v>
      </c>
      <c r="C131" s="185"/>
      <c r="D131" s="344"/>
      <c r="E131" s="344"/>
      <c r="F131" s="195" t="s">
        <v>346</v>
      </c>
      <c r="G131" s="347" t="s">
        <v>91</v>
      </c>
      <c r="H131" s="348"/>
      <c r="I131" s="188"/>
      <c r="J131" s="149"/>
      <c r="K131" s="322">
        <f>IF(D131="NO",(10/ROWS($D$130:$E$135)),0)</f>
        <v>0</v>
      </c>
      <c r="L131" s="129"/>
      <c r="M131" s="149"/>
    </row>
    <row r="132" spans="1:13" ht="13.15" customHeight="1" x14ac:dyDescent="0.25">
      <c r="A132" s="192"/>
      <c r="B132" s="185" t="s">
        <v>92</v>
      </c>
      <c r="C132" s="185"/>
      <c r="D132" s="344"/>
      <c r="E132" s="344"/>
      <c r="F132" s="195" t="s">
        <v>346</v>
      </c>
      <c r="G132" s="349" t="s">
        <v>372</v>
      </c>
      <c r="H132" s="350"/>
      <c r="I132" s="188"/>
      <c r="J132" s="149"/>
      <c r="K132" s="322">
        <f>IF(D132="NO",(10/ROWS($D$130:$E$135)),0)</f>
        <v>0</v>
      </c>
      <c r="L132" s="149"/>
      <c r="M132" s="149"/>
    </row>
    <row r="133" spans="1:13" ht="13.15" customHeight="1" x14ac:dyDescent="0.25">
      <c r="A133" s="192"/>
      <c r="B133" s="185" t="s">
        <v>93</v>
      </c>
      <c r="D133" s="344"/>
      <c r="E133" s="344"/>
      <c r="F133" s="195" t="s">
        <v>346</v>
      </c>
      <c r="G133" s="349" t="s">
        <v>94</v>
      </c>
      <c r="H133" s="350"/>
      <c r="I133" s="188"/>
      <c r="J133" s="149"/>
      <c r="K133" s="322">
        <f t="shared" ref="K133:K135" si="0">IF(D133="YES",(10/ROWS($D$130:$E$135)),0)</f>
        <v>0</v>
      </c>
      <c r="L133" s="149"/>
      <c r="M133" s="149"/>
    </row>
    <row r="134" spans="1:13" ht="13.15" customHeight="1" x14ac:dyDescent="0.2">
      <c r="A134" s="192"/>
      <c r="B134" s="251" t="s">
        <v>468</v>
      </c>
      <c r="C134" s="185"/>
      <c r="D134" s="344"/>
      <c r="E134" s="344"/>
      <c r="F134" s="195" t="s">
        <v>346</v>
      </c>
      <c r="G134" s="349" t="s">
        <v>482</v>
      </c>
      <c r="H134" s="350"/>
      <c r="I134" s="188"/>
      <c r="J134" s="149"/>
      <c r="K134" s="322">
        <f t="shared" si="0"/>
        <v>0</v>
      </c>
      <c r="L134" s="149"/>
      <c r="M134" s="149"/>
    </row>
    <row r="135" spans="1:13" ht="13.15" customHeight="1" x14ac:dyDescent="0.25">
      <c r="A135" s="184"/>
      <c r="B135" s="185" t="s">
        <v>95</v>
      </c>
      <c r="C135" s="185"/>
      <c r="D135" s="344"/>
      <c r="E135" s="344"/>
      <c r="F135" s="195" t="s">
        <v>346</v>
      </c>
      <c r="G135" s="349" t="s">
        <v>96</v>
      </c>
      <c r="H135" s="350"/>
      <c r="I135" s="188"/>
      <c r="J135" s="149"/>
      <c r="K135" s="322">
        <f t="shared" si="0"/>
        <v>0</v>
      </c>
      <c r="L135" s="149"/>
      <c r="M135" s="149"/>
    </row>
    <row r="136" spans="1:13" x14ac:dyDescent="0.25">
      <c r="A136" s="184"/>
      <c r="C136" s="185"/>
      <c r="D136" s="190"/>
      <c r="E136" s="190"/>
      <c r="F136" s="23"/>
      <c r="G136" s="185"/>
      <c r="H136" s="252"/>
      <c r="I136" s="188"/>
      <c r="J136" s="149"/>
      <c r="K136" s="322"/>
      <c r="L136" s="149"/>
      <c r="M136" s="149"/>
    </row>
    <row r="137" spans="1:13" x14ac:dyDescent="0.25">
      <c r="A137" s="184"/>
      <c r="B137" s="378" t="s">
        <v>97</v>
      </c>
      <c r="C137" s="378"/>
      <c r="D137" s="185"/>
      <c r="E137" s="185"/>
      <c r="F137" s="204"/>
      <c r="G137" s="204"/>
      <c r="H137" s="204"/>
      <c r="I137" s="98"/>
      <c r="J137" s="149"/>
      <c r="K137" s="322"/>
      <c r="L137" s="149"/>
      <c r="M137" s="149"/>
    </row>
    <row r="138" spans="1:13" ht="60" customHeight="1" x14ac:dyDescent="0.25">
      <c r="A138" s="184"/>
      <c r="B138" s="385" t="s">
        <v>387</v>
      </c>
      <c r="C138" s="385"/>
      <c r="D138" s="385"/>
      <c r="E138" s="385"/>
      <c r="F138" s="386" t="s">
        <v>98</v>
      </c>
      <c r="G138" s="386"/>
      <c r="H138" s="387"/>
      <c r="I138" s="98"/>
      <c r="J138" s="149"/>
      <c r="K138" s="322"/>
      <c r="L138" s="149"/>
      <c r="M138" s="149"/>
    </row>
    <row r="139" spans="1:13" x14ac:dyDescent="0.25">
      <c r="A139" s="253"/>
      <c r="B139" s="225"/>
      <c r="C139" s="225"/>
      <c r="D139" s="254"/>
      <c r="E139" s="254"/>
      <c r="F139" s="255"/>
      <c r="G139" s="255"/>
      <c r="H139" s="256"/>
      <c r="I139" s="257"/>
      <c r="J139" s="149"/>
      <c r="K139" s="322"/>
      <c r="L139" s="149"/>
      <c r="M139" s="149"/>
    </row>
    <row r="140" spans="1:13" ht="65.099999999999994" customHeight="1" x14ac:dyDescent="0.25">
      <c r="A140" s="217"/>
      <c r="B140" s="218"/>
      <c r="C140" s="219" t="s">
        <v>361</v>
      </c>
      <c r="D140" s="361" t="s">
        <v>99</v>
      </c>
      <c r="E140" s="361"/>
      <c r="F140" s="361"/>
      <c r="G140" s="220"/>
      <c r="H140" s="247"/>
      <c r="I140" s="100" t="s">
        <v>488</v>
      </c>
      <c r="J140" s="327" t="s">
        <v>452</v>
      </c>
      <c r="K140" s="328">
        <f>SUM(K141:K154)</f>
        <v>0</v>
      </c>
      <c r="L140" s="149"/>
      <c r="M140" s="149"/>
    </row>
    <row r="141" spans="1:13" x14ac:dyDescent="0.25">
      <c r="A141" s="175"/>
      <c r="B141" s="177"/>
      <c r="C141" s="177"/>
      <c r="D141" s="178"/>
      <c r="E141" s="178"/>
      <c r="F141" s="258"/>
      <c r="G141" s="258"/>
      <c r="H141" s="259"/>
      <c r="I141" s="111"/>
      <c r="J141" s="149"/>
      <c r="K141" s="322"/>
      <c r="L141" s="149"/>
      <c r="M141" s="149"/>
    </row>
    <row r="142" spans="1:13" x14ac:dyDescent="0.25">
      <c r="A142" s="184"/>
      <c r="B142" s="185"/>
      <c r="C142" s="185"/>
      <c r="D142" s="181" t="s">
        <v>14</v>
      </c>
      <c r="E142" s="181"/>
      <c r="F142" s="342" t="s">
        <v>15</v>
      </c>
      <c r="G142" s="342"/>
      <c r="H142" s="342"/>
      <c r="I142" s="183" t="s">
        <v>16</v>
      </c>
      <c r="J142" s="149"/>
      <c r="K142" s="322"/>
      <c r="L142" s="149"/>
      <c r="M142" s="149"/>
    </row>
    <row r="143" spans="1:13" x14ac:dyDescent="0.25">
      <c r="A143" s="184"/>
      <c r="B143" s="185" t="s">
        <v>100</v>
      </c>
      <c r="C143" s="185"/>
      <c r="D143" s="368" t="str">
        <f>IFERROR(D52/D63,"")</f>
        <v/>
      </c>
      <c r="E143" s="368"/>
      <c r="F143" s="369" t="s">
        <v>332</v>
      </c>
      <c r="G143" s="369"/>
      <c r="H143" s="199" t="s">
        <v>101</v>
      </c>
      <c r="I143" s="98"/>
      <c r="J143" s="149"/>
      <c r="K143" s="322"/>
      <c r="L143" s="149"/>
      <c r="M143" s="149"/>
    </row>
    <row r="144" spans="1:13" x14ac:dyDescent="0.25">
      <c r="A144" s="184"/>
      <c r="B144" s="185" t="s">
        <v>337</v>
      </c>
      <c r="C144" s="185"/>
      <c r="D144" s="376" t="str">
        <f>D59</f>
        <v/>
      </c>
      <c r="E144" s="377"/>
      <c r="F144" s="369" t="s">
        <v>328</v>
      </c>
      <c r="G144" s="369"/>
      <c r="H144" s="199" t="s">
        <v>403</v>
      </c>
      <c r="I144" s="98"/>
      <c r="J144" s="149"/>
      <c r="K144" s="322"/>
      <c r="L144" s="149"/>
      <c r="M144" s="149"/>
    </row>
    <row r="145" spans="1:13" x14ac:dyDescent="0.25">
      <c r="A145" s="184"/>
      <c r="B145" s="185"/>
      <c r="C145" s="185"/>
      <c r="D145" s="260"/>
      <c r="E145" s="260"/>
      <c r="F145" s="198"/>
      <c r="G145" s="198"/>
      <c r="H145" s="261"/>
      <c r="I145" s="98"/>
      <c r="J145" s="149"/>
      <c r="K145" s="322"/>
      <c r="L145" s="149"/>
      <c r="M145" s="149"/>
    </row>
    <row r="146" spans="1:13" x14ac:dyDescent="0.25">
      <c r="A146" s="184"/>
      <c r="B146" s="351" t="s">
        <v>102</v>
      </c>
      <c r="C146" s="351"/>
      <c r="D146" s="185"/>
      <c r="E146" s="185"/>
      <c r="F146" s="185"/>
      <c r="G146" s="185"/>
      <c r="H146" s="185"/>
      <c r="I146" s="98"/>
      <c r="J146" s="149"/>
      <c r="K146" s="322"/>
      <c r="L146" s="149"/>
      <c r="M146" s="149"/>
    </row>
    <row r="147" spans="1:13" ht="60" customHeight="1" x14ac:dyDescent="0.25">
      <c r="A147" s="184"/>
      <c r="B147" s="365" t="s">
        <v>387</v>
      </c>
      <c r="C147" s="366"/>
      <c r="D147" s="366"/>
      <c r="E147" s="367"/>
      <c r="F147" s="374" t="s">
        <v>483</v>
      </c>
      <c r="G147" s="374"/>
      <c r="H147" s="374"/>
      <c r="I147" s="98"/>
      <c r="J147" s="149"/>
      <c r="K147" s="322"/>
      <c r="L147" s="149"/>
      <c r="M147" s="149"/>
    </row>
    <row r="148" spans="1:13" x14ac:dyDescent="0.25">
      <c r="A148" s="184"/>
      <c r="B148" s="243"/>
      <c r="C148" s="243"/>
      <c r="D148" s="243"/>
      <c r="E148" s="243"/>
      <c r="F148" s="243"/>
      <c r="G148" s="243"/>
      <c r="H148" s="243"/>
      <c r="I148" s="98"/>
      <c r="J148" s="149"/>
      <c r="K148" s="322"/>
      <c r="L148" s="149"/>
      <c r="M148" s="149"/>
    </row>
    <row r="149" spans="1:13" ht="13.9" customHeight="1" x14ac:dyDescent="0.25">
      <c r="A149" s="184"/>
      <c r="B149" s="185" t="s">
        <v>103</v>
      </c>
      <c r="C149" s="185"/>
      <c r="D149" s="344"/>
      <c r="E149" s="344"/>
      <c r="F149" s="195" t="s">
        <v>346</v>
      </c>
      <c r="G149" s="349" t="s">
        <v>104</v>
      </c>
      <c r="H149" s="350"/>
      <c r="I149" s="98"/>
      <c r="J149" s="149"/>
      <c r="K149" s="322">
        <f>IF(D149="YES",5,0)</f>
        <v>0</v>
      </c>
      <c r="L149" s="149"/>
      <c r="M149" s="149"/>
    </row>
    <row r="150" spans="1:13" x14ac:dyDescent="0.25">
      <c r="A150" s="184"/>
      <c r="B150" s="185" t="s">
        <v>105</v>
      </c>
      <c r="C150" s="185"/>
      <c r="D150" s="344"/>
      <c r="E150" s="344"/>
      <c r="F150" s="195" t="s">
        <v>346</v>
      </c>
      <c r="G150" s="349" t="s">
        <v>104</v>
      </c>
      <c r="H150" s="350"/>
      <c r="I150" s="98"/>
      <c r="J150" s="149"/>
      <c r="K150" s="322">
        <f>IF(D150="YES",5,0)</f>
        <v>0</v>
      </c>
      <c r="L150" s="149"/>
      <c r="M150" s="149"/>
    </row>
    <row r="151" spans="1:13" x14ac:dyDescent="0.25">
      <c r="A151" s="184"/>
      <c r="B151" s="185"/>
      <c r="C151" s="185"/>
      <c r="D151" s="190"/>
      <c r="E151" s="190"/>
      <c r="F151" s="262"/>
      <c r="G151" s="204"/>
      <c r="H151" s="185"/>
      <c r="I151" s="98"/>
      <c r="J151" s="149"/>
      <c r="K151" s="322"/>
      <c r="L151" s="149"/>
      <c r="M151" s="149"/>
    </row>
    <row r="152" spans="1:13" x14ac:dyDescent="0.25">
      <c r="A152" s="184"/>
      <c r="B152" s="351" t="s">
        <v>106</v>
      </c>
      <c r="C152" s="351"/>
      <c r="D152" s="225"/>
      <c r="E152" s="185"/>
      <c r="F152" s="263"/>
      <c r="G152" s="185"/>
      <c r="H152" s="185"/>
      <c r="I152" s="98"/>
      <c r="J152" s="149"/>
      <c r="K152" s="322"/>
      <c r="L152" s="149"/>
      <c r="M152" s="149"/>
    </row>
    <row r="153" spans="1:13" ht="70.150000000000006" customHeight="1" x14ac:dyDescent="0.25">
      <c r="A153" s="184"/>
      <c r="B153" s="365" t="s">
        <v>387</v>
      </c>
      <c r="C153" s="366"/>
      <c r="D153" s="366"/>
      <c r="E153" s="367"/>
      <c r="F153" s="375" t="s">
        <v>365</v>
      </c>
      <c r="G153" s="375"/>
      <c r="H153" s="375"/>
      <c r="I153" s="98"/>
      <c r="J153" s="149"/>
      <c r="K153" s="322"/>
      <c r="L153" s="149"/>
      <c r="M153" s="149"/>
    </row>
    <row r="154" spans="1:13" x14ac:dyDescent="0.25">
      <c r="A154" s="184"/>
      <c r="B154" s="185"/>
      <c r="C154" s="185"/>
      <c r="D154" s="377"/>
      <c r="E154" s="377"/>
      <c r="F154" s="186"/>
      <c r="G154" s="186"/>
      <c r="H154" s="187"/>
      <c r="I154" s="188"/>
      <c r="J154" s="149"/>
      <c r="K154" s="322"/>
      <c r="L154" s="149"/>
      <c r="M154" s="149"/>
    </row>
    <row r="155" spans="1:13" ht="65.099999999999994" customHeight="1" x14ac:dyDescent="0.25">
      <c r="A155" s="264"/>
      <c r="B155" s="156"/>
      <c r="C155" s="265" t="s">
        <v>362</v>
      </c>
      <c r="D155" s="388" t="s">
        <v>484</v>
      </c>
      <c r="E155" s="388"/>
      <c r="F155" s="388"/>
      <c r="G155" s="266"/>
      <c r="H155" s="267"/>
      <c r="I155" s="112" t="s">
        <v>488</v>
      </c>
      <c r="J155" s="327" t="s">
        <v>453</v>
      </c>
      <c r="K155" s="328" t="e">
        <f>SUM(K156:K178)</f>
        <v>#NAME?</v>
      </c>
      <c r="L155" s="330"/>
      <c r="M155" s="149"/>
    </row>
    <row r="156" spans="1:13" ht="20.25" x14ac:dyDescent="0.25">
      <c r="A156" s="268"/>
      <c r="B156" s="269"/>
      <c r="C156" s="270"/>
      <c r="D156" s="271"/>
      <c r="E156" s="271"/>
      <c r="F156" s="271"/>
      <c r="G156" s="271"/>
      <c r="H156" s="272"/>
      <c r="I156" s="115"/>
      <c r="J156" s="149"/>
      <c r="K156" s="326"/>
      <c r="L156" s="330"/>
      <c r="M156" s="149"/>
    </row>
    <row r="157" spans="1:13" x14ac:dyDescent="0.25">
      <c r="A157" s="184"/>
      <c r="B157" s="182" t="s">
        <v>368</v>
      </c>
      <c r="C157" s="185"/>
      <c r="D157" s="181" t="s">
        <v>14</v>
      </c>
      <c r="E157" s="181"/>
      <c r="F157" s="342" t="s">
        <v>15</v>
      </c>
      <c r="G157" s="342"/>
      <c r="H157" s="342"/>
      <c r="I157" s="183" t="s">
        <v>16</v>
      </c>
      <c r="J157" s="149"/>
      <c r="K157" s="326"/>
      <c r="L157" s="331"/>
      <c r="M157" s="149"/>
    </row>
    <row r="158" spans="1:13" x14ac:dyDescent="0.25">
      <c r="A158" s="192"/>
      <c r="B158" s="185" t="s">
        <v>333</v>
      </c>
      <c r="C158" s="185"/>
      <c r="D158" s="344"/>
      <c r="E158" s="344"/>
      <c r="F158" s="195" t="s">
        <v>346</v>
      </c>
      <c r="G158" s="228"/>
      <c r="H158" s="273"/>
      <c r="I158" s="98"/>
      <c r="J158" s="149"/>
      <c r="K158" s="326"/>
      <c r="L158" s="331"/>
      <c r="M158" s="149"/>
    </row>
    <row r="159" spans="1:13" x14ac:dyDescent="0.25">
      <c r="A159" s="192"/>
      <c r="B159" s="185" t="s">
        <v>108</v>
      </c>
      <c r="C159" s="185"/>
      <c r="D159" s="368" t="e">
        <f>IF(Dropdowns!S77=0,blank,Dropdowns!S77)</f>
        <v>#NAME?</v>
      </c>
      <c r="E159" s="368"/>
      <c r="F159" s="343" t="s">
        <v>336</v>
      </c>
      <c r="G159" s="343"/>
      <c r="H159" s="199" t="s">
        <v>109</v>
      </c>
      <c r="I159" s="98"/>
      <c r="J159" s="149"/>
      <c r="K159" s="322"/>
      <c r="L159" s="149"/>
      <c r="M159" s="149"/>
    </row>
    <row r="160" spans="1:13" x14ac:dyDescent="0.25">
      <c r="A160" s="192"/>
      <c r="B160" s="185" t="s">
        <v>334</v>
      </c>
      <c r="C160" s="185"/>
      <c r="D160" s="368" t="e">
        <f>(D159*(1-VLOOKUP(D158,C233:D257,2,FALSE)))</f>
        <v>#NAME?</v>
      </c>
      <c r="E160" s="368"/>
      <c r="F160" s="343" t="s">
        <v>336</v>
      </c>
      <c r="G160" s="343"/>
      <c r="H160" s="199" t="s">
        <v>110</v>
      </c>
      <c r="I160" s="188"/>
      <c r="J160" s="149"/>
      <c r="K160" s="322"/>
      <c r="L160" s="150"/>
      <c r="M160" s="149"/>
    </row>
    <row r="161" spans="1:13" x14ac:dyDescent="0.25">
      <c r="A161" s="184"/>
      <c r="B161" s="185"/>
      <c r="D161" s="190"/>
      <c r="E161" s="190"/>
      <c r="F161" s="92"/>
      <c r="G161" s="92"/>
      <c r="H161" s="274"/>
      <c r="I161" s="188"/>
      <c r="J161" s="149"/>
      <c r="K161" s="322"/>
      <c r="L161" s="149"/>
      <c r="M161" s="149"/>
    </row>
    <row r="162" spans="1:13" x14ac:dyDescent="0.2">
      <c r="A162" s="191"/>
      <c r="B162" s="182" t="s">
        <v>366</v>
      </c>
      <c r="C162" s="185"/>
      <c r="D162" s="190"/>
      <c r="E162" s="190"/>
      <c r="F162" s="186"/>
      <c r="G162" s="186"/>
      <c r="H162" s="275" t="s">
        <v>370</v>
      </c>
      <c r="I162" s="98" t="s">
        <v>111</v>
      </c>
      <c r="J162" s="149"/>
      <c r="K162" s="322"/>
      <c r="L162" s="150"/>
      <c r="M162" s="149"/>
    </row>
    <row r="163" spans="1:13" x14ac:dyDescent="0.25">
      <c r="A163" s="192"/>
      <c r="B163" s="185" t="s">
        <v>335</v>
      </c>
      <c r="C163" s="185"/>
      <c r="D163" s="344"/>
      <c r="E163" s="344"/>
      <c r="F163" s="195" t="s">
        <v>346</v>
      </c>
      <c r="G163" s="186"/>
      <c r="H163" s="199" t="s">
        <v>112</v>
      </c>
      <c r="I163" s="188"/>
      <c r="J163" s="149"/>
      <c r="K163" s="322"/>
      <c r="L163" s="150"/>
      <c r="M163" s="149"/>
    </row>
    <row r="164" spans="1:13" x14ac:dyDescent="0.25">
      <c r="A164" s="192"/>
      <c r="B164" s="185" t="s">
        <v>113</v>
      </c>
      <c r="C164" s="185"/>
      <c r="D164" s="384"/>
      <c r="E164" s="344"/>
      <c r="F164" s="343" t="s">
        <v>336</v>
      </c>
      <c r="G164" s="343"/>
      <c r="H164" s="199" t="s">
        <v>114</v>
      </c>
      <c r="I164" s="416" t="s">
        <v>115</v>
      </c>
      <c r="J164" s="149"/>
      <c r="K164" s="322"/>
      <c r="L164" s="150"/>
      <c r="M164" s="149"/>
    </row>
    <row r="165" spans="1:13" x14ac:dyDescent="0.25">
      <c r="A165" s="184"/>
      <c r="B165" s="185" t="s">
        <v>116</v>
      </c>
      <c r="C165" s="185"/>
      <c r="D165" s="344"/>
      <c r="E165" s="344"/>
      <c r="F165" s="343" t="s">
        <v>336</v>
      </c>
      <c r="G165" s="343"/>
      <c r="H165" s="276" t="s">
        <v>485</v>
      </c>
      <c r="I165" s="416"/>
      <c r="J165" s="149"/>
      <c r="K165" s="322"/>
      <c r="L165" s="150"/>
      <c r="M165" s="149"/>
    </row>
    <row r="166" spans="1:13" x14ac:dyDescent="0.25">
      <c r="A166" s="184"/>
      <c r="B166" s="185" t="s">
        <v>473</v>
      </c>
      <c r="C166" s="185"/>
      <c r="D166" s="373">
        <f>IF(D163="None (energy code)",D160-D165,D164-D165)</f>
        <v>0</v>
      </c>
      <c r="E166" s="373"/>
      <c r="F166" s="343" t="s">
        <v>336</v>
      </c>
      <c r="G166" s="343"/>
      <c r="H166" s="276" t="s">
        <v>117</v>
      </c>
      <c r="I166" s="416"/>
      <c r="J166" s="149"/>
      <c r="K166" s="322"/>
      <c r="L166" s="150"/>
      <c r="M166" s="149"/>
    </row>
    <row r="167" spans="1:13" x14ac:dyDescent="0.25">
      <c r="A167" s="184"/>
      <c r="B167" s="185" t="s">
        <v>469</v>
      </c>
      <c r="C167" s="185"/>
      <c r="D167" s="406" t="e">
        <f>(D159-D166)/D159</f>
        <v>#NAME?</v>
      </c>
      <c r="E167" s="406"/>
      <c r="F167" s="389" t="s">
        <v>369</v>
      </c>
      <c r="G167" s="389"/>
      <c r="H167" s="390"/>
      <c r="I167" s="416"/>
      <c r="J167" s="149"/>
      <c r="K167" s="322" t="e">
        <f>D167*10</f>
        <v>#NAME?</v>
      </c>
      <c r="L167" s="150"/>
      <c r="M167" s="149"/>
    </row>
    <row r="168" spans="1:13" x14ac:dyDescent="0.25">
      <c r="A168" s="184"/>
      <c r="B168" s="185" t="s">
        <v>118</v>
      </c>
      <c r="C168" s="185"/>
      <c r="D168" s="377" t="e">
        <f>IF(D167&gt;D67, "Yes!", "Nope :(")</f>
        <v>#NAME?</v>
      </c>
      <c r="E168" s="377"/>
      <c r="F168" s="345" t="s">
        <v>486</v>
      </c>
      <c r="G168" s="345"/>
      <c r="H168" s="345"/>
      <c r="I168" s="416"/>
      <c r="J168" s="149"/>
      <c r="K168" s="322"/>
      <c r="L168" s="150"/>
      <c r="M168" s="149"/>
    </row>
    <row r="169" spans="1:13" x14ac:dyDescent="0.25">
      <c r="A169" s="184"/>
      <c r="B169" s="185" t="s">
        <v>119</v>
      </c>
      <c r="C169" s="185"/>
      <c r="D169" s="400" t="e">
        <f>D165/D164</f>
        <v>#DIV/0!</v>
      </c>
      <c r="E169" s="400"/>
      <c r="F169" s="216"/>
      <c r="G169" s="216"/>
      <c r="H169" s="277"/>
      <c r="I169" s="416"/>
      <c r="J169" s="149"/>
      <c r="K169" s="322"/>
      <c r="L169" s="150"/>
      <c r="M169" s="149"/>
    </row>
    <row r="170" spans="1:13" x14ac:dyDescent="0.25">
      <c r="A170" s="184"/>
      <c r="B170" s="185"/>
      <c r="C170" s="185"/>
      <c r="D170" s="92"/>
      <c r="E170" s="92"/>
      <c r="F170" s="92"/>
      <c r="G170" s="92"/>
      <c r="H170" s="278"/>
      <c r="I170" s="416"/>
      <c r="J170" s="149"/>
      <c r="K170" s="322"/>
      <c r="L170" s="149"/>
      <c r="M170" s="149"/>
    </row>
    <row r="171" spans="1:13" x14ac:dyDescent="0.25">
      <c r="A171" s="191"/>
      <c r="B171" s="182" t="s">
        <v>367</v>
      </c>
      <c r="C171" s="185"/>
      <c r="D171" s="190"/>
      <c r="E171" s="190"/>
      <c r="F171" s="186"/>
      <c r="G171" s="186"/>
      <c r="H171" s="23"/>
      <c r="I171" s="416"/>
      <c r="J171" s="149"/>
      <c r="K171" s="322"/>
      <c r="L171" s="150"/>
      <c r="M171" s="149"/>
    </row>
    <row r="172" spans="1:13" ht="13.15" customHeight="1" x14ac:dyDescent="0.25">
      <c r="A172" s="184"/>
      <c r="B172" s="185" t="s">
        <v>120</v>
      </c>
      <c r="C172" s="185"/>
      <c r="D172" s="344"/>
      <c r="E172" s="344"/>
      <c r="F172" s="195" t="s">
        <v>346</v>
      </c>
      <c r="G172" s="349" t="s">
        <v>121</v>
      </c>
      <c r="H172" s="349"/>
      <c r="I172" s="416"/>
      <c r="J172" s="149"/>
      <c r="K172" s="322"/>
      <c r="L172" s="149"/>
      <c r="M172" s="149"/>
    </row>
    <row r="173" spans="1:13" ht="13.15" customHeight="1" x14ac:dyDescent="0.25">
      <c r="A173" s="192"/>
      <c r="B173" s="185" t="s">
        <v>122</v>
      </c>
      <c r="C173" s="185"/>
      <c r="D173" s="344"/>
      <c r="E173" s="344"/>
      <c r="F173" s="195" t="s">
        <v>346</v>
      </c>
      <c r="G173" s="349" t="s">
        <v>123</v>
      </c>
      <c r="H173" s="349"/>
      <c r="I173" s="416"/>
      <c r="J173" s="149"/>
      <c r="K173" s="322"/>
      <c r="L173" s="149"/>
      <c r="M173" s="149"/>
    </row>
    <row r="174" spans="1:13" ht="13.15" customHeight="1" x14ac:dyDescent="0.25">
      <c r="A174" s="184"/>
      <c r="B174" s="185" t="s">
        <v>124</v>
      </c>
      <c r="C174" s="185"/>
      <c r="D174" s="344"/>
      <c r="E174" s="344"/>
      <c r="F174" s="195" t="s">
        <v>346</v>
      </c>
      <c r="G174" s="349" t="s">
        <v>125</v>
      </c>
      <c r="H174" s="349"/>
      <c r="I174" s="416"/>
      <c r="J174" s="149"/>
      <c r="K174" s="322"/>
      <c r="L174" s="149"/>
      <c r="M174" s="149"/>
    </row>
    <row r="175" spans="1:13" x14ac:dyDescent="0.25">
      <c r="A175" s="184"/>
      <c r="B175" s="185"/>
      <c r="C175" s="185"/>
      <c r="D175" s="190"/>
      <c r="E175" s="190"/>
      <c r="F175" s="252"/>
      <c r="G175" s="252"/>
      <c r="H175" s="204"/>
      <c r="I175" s="416"/>
      <c r="J175" s="149"/>
      <c r="K175" s="322"/>
      <c r="L175" s="149"/>
      <c r="M175" s="149"/>
    </row>
    <row r="176" spans="1:13" x14ac:dyDescent="0.25">
      <c r="A176" s="184"/>
      <c r="B176" s="351" t="s">
        <v>126</v>
      </c>
      <c r="C176" s="351"/>
      <c r="D176" s="185"/>
      <c r="E176" s="185"/>
      <c r="F176" s="204"/>
      <c r="G176" s="204"/>
      <c r="H176" s="204"/>
      <c r="I176" s="416"/>
      <c r="J176" s="149"/>
      <c r="K176" s="322"/>
      <c r="L176" s="149"/>
      <c r="M176" s="149"/>
    </row>
    <row r="177" spans="1:13" ht="70.150000000000006" customHeight="1" x14ac:dyDescent="0.25">
      <c r="A177" s="184"/>
      <c r="B177" s="385" t="s">
        <v>387</v>
      </c>
      <c r="C177" s="385"/>
      <c r="D177" s="385"/>
      <c r="E177" s="385"/>
      <c r="F177" s="375" t="s">
        <v>375</v>
      </c>
      <c r="G177" s="375"/>
      <c r="H177" s="375"/>
      <c r="I177" s="416"/>
      <c r="J177" s="149"/>
      <c r="K177" s="322"/>
      <c r="L177" s="149"/>
      <c r="M177" s="149"/>
    </row>
    <row r="178" spans="1:13" x14ac:dyDescent="0.25">
      <c r="A178" s="184"/>
      <c r="B178" s="185"/>
      <c r="C178" s="185"/>
      <c r="D178" s="279"/>
      <c r="E178" s="279"/>
      <c r="F178" s="228"/>
      <c r="G178" s="228"/>
      <c r="H178" s="273"/>
      <c r="I178" s="416"/>
      <c r="J178" s="149"/>
      <c r="K178" s="322"/>
      <c r="L178" s="149"/>
      <c r="M178" s="149"/>
    </row>
    <row r="179" spans="1:13" ht="65.099999999999994" customHeight="1" x14ac:dyDescent="0.25">
      <c r="A179" s="231"/>
      <c r="B179" s="218"/>
      <c r="C179" s="219" t="s">
        <v>371</v>
      </c>
      <c r="D179" s="361" t="s">
        <v>127</v>
      </c>
      <c r="E179" s="361"/>
      <c r="F179" s="361"/>
      <c r="G179" s="220"/>
      <c r="H179" s="247"/>
      <c r="I179" s="100" t="s">
        <v>488</v>
      </c>
      <c r="J179" s="327" t="s">
        <v>454</v>
      </c>
      <c r="K179" s="328">
        <f>SUM(K180:K190)</f>
        <v>0</v>
      </c>
      <c r="L179" s="150"/>
      <c r="M179" s="149"/>
    </row>
    <row r="180" spans="1:13" x14ac:dyDescent="0.25">
      <c r="A180" s="221"/>
      <c r="B180" s="177"/>
      <c r="C180" s="177"/>
      <c r="D180" s="178"/>
      <c r="E180" s="178"/>
      <c r="F180" s="222"/>
      <c r="G180" s="222"/>
      <c r="H180" s="223"/>
      <c r="I180" s="249"/>
      <c r="J180" s="149"/>
      <c r="K180" s="322"/>
      <c r="L180" s="150"/>
      <c r="M180" s="149"/>
    </row>
    <row r="181" spans="1:13" x14ac:dyDescent="0.25">
      <c r="A181" s="192"/>
      <c r="B181" s="185"/>
      <c r="C181" s="185"/>
      <c r="D181" s="181" t="s">
        <v>14</v>
      </c>
      <c r="E181" s="181"/>
      <c r="F181" s="342" t="s">
        <v>15</v>
      </c>
      <c r="G181" s="342"/>
      <c r="H181" s="342"/>
      <c r="I181" s="183" t="s">
        <v>16</v>
      </c>
      <c r="J181" s="149"/>
      <c r="K181" s="322"/>
      <c r="L181" s="150"/>
      <c r="M181" s="149"/>
    </row>
    <row r="182" spans="1:13" ht="13.15" customHeight="1" x14ac:dyDescent="0.25">
      <c r="A182" s="184"/>
      <c r="B182" s="185" t="s">
        <v>128</v>
      </c>
      <c r="C182" s="185"/>
      <c r="D182" s="344"/>
      <c r="E182" s="344"/>
      <c r="F182" s="195" t="s">
        <v>346</v>
      </c>
      <c r="G182" s="345" t="s">
        <v>129</v>
      </c>
      <c r="H182" s="346"/>
      <c r="I182" s="416" t="s">
        <v>503</v>
      </c>
      <c r="J182" s="149"/>
      <c r="K182" s="322">
        <f>IF(D182="yes",2,0)</f>
        <v>0</v>
      </c>
      <c r="L182" s="149"/>
      <c r="M182" s="149"/>
    </row>
    <row r="183" spans="1:13" ht="13.15" customHeight="1" x14ac:dyDescent="0.25">
      <c r="A183" s="184"/>
      <c r="B183" s="185" t="s">
        <v>130</v>
      </c>
      <c r="C183" s="185"/>
      <c r="D183" s="344"/>
      <c r="E183" s="344"/>
      <c r="F183" s="195" t="s">
        <v>346</v>
      </c>
      <c r="G183" s="345" t="s">
        <v>131</v>
      </c>
      <c r="H183" s="346"/>
      <c r="I183" s="416"/>
      <c r="J183" s="149"/>
      <c r="K183" s="322">
        <f>IF(D183="yes",2,0)</f>
        <v>0</v>
      </c>
      <c r="L183" s="149"/>
      <c r="M183" s="149"/>
    </row>
    <row r="184" spans="1:13" ht="13.15" customHeight="1" x14ac:dyDescent="0.25">
      <c r="A184" s="184"/>
      <c r="B184" s="185" t="s">
        <v>132</v>
      </c>
      <c r="C184" s="185"/>
      <c r="D184" s="344"/>
      <c r="E184" s="344"/>
      <c r="F184" s="195" t="s">
        <v>346</v>
      </c>
      <c r="G184" s="345" t="s">
        <v>383</v>
      </c>
      <c r="H184" s="346"/>
      <c r="I184" s="416"/>
      <c r="J184" s="149"/>
      <c r="K184" s="322">
        <f>IF(D184="yes",2,0)</f>
        <v>0</v>
      </c>
      <c r="L184" s="149"/>
      <c r="M184" s="149"/>
    </row>
    <row r="185" spans="1:13" ht="13.15" customHeight="1" x14ac:dyDescent="0.25">
      <c r="A185" s="184"/>
      <c r="B185" s="185" t="s">
        <v>133</v>
      </c>
      <c r="C185" s="185"/>
      <c r="D185" s="344"/>
      <c r="E185" s="344"/>
      <c r="F185" s="195" t="s">
        <v>346</v>
      </c>
      <c r="G185" s="345" t="s">
        <v>338</v>
      </c>
      <c r="H185" s="346"/>
      <c r="I185" s="416"/>
      <c r="J185" s="149"/>
      <c r="K185" s="322">
        <f>IF(D185="yes",2,0)</f>
        <v>0</v>
      </c>
      <c r="L185" s="149"/>
      <c r="M185" s="149"/>
    </row>
    <row r="186" spans="1:13" ht="13.15" customHeight="1" x14ac:dyDescent="0.25">
      <c r="A186" s="184"/>
      <c r="B186" s="351" t="s">
        <v>134</v>
      </c>
      <c r="C186" s="351"/>
      <c r="D186" s="344"/>
      <c r="E186" s="344"/>
      <c r="F186" s="195" t="s">
        <v>346</v>
      </c>
      <c r="G186" s="345" t="s">
        <v>135</v>
      </c>
      <c r="H186" s="346"/>
      <c r="I186" s="416"/>
      <c r="J186" s="149"/>
      <c r="K186" s="322">
        <f>IF(D186="yes",2,0)</f>
        <v>0</v>
      </c>
      <c r="L186" s="149"/>
      <c r="M186" s="149"/>
    </row>
    <row r="187" spans="1:13" ht="13.15" customHeight="1" x14ac:dyDescent="0.25">
      <c r="A187" s="184"/>
      <c r="B187" s="243"/>
      <c r="C187" s="243"/>
      <c r="D187" s="245"/>
      <c r="E187" s="245"/>
      <c r="F187" s="186"/>
      <c r="G187" s="186"/>
      <c r="H187" s="280"/>
      <c r="I187" s="416"/>
      <c r="J187" s="149"/>
      <c r="K187" s="322"/>
      <c r="L187" s="149"/>
      <c r="M187" s="149"/>
    </row>
    <row r="188" spans="1:13" ht="13.15" customHeight="1" x14ac:dyDescent="0.25">
      <c r="A188" s="184"/>
      <c r="B188" s="351" t="s">
        <v>373</v>
      </c>
      <c r="C188" s="351"/>
      <c r="D188" s="185"/>
      <c r="E188" s="185"/>
      <c r="F188" s="185"/>
      <c r="G188" s="185"/>
      <c r="H188" s="185"/>
      <c r="I188" s="416"/>
      <c r="J188" s="149"/>
      <c r="K188" s="322"/>
      <c r="L188" s="149"/>
      <c r="M188" s="149"/>
    </row>
    <row r="189" spans="1:13" ht="70.150000000000006" customHeight="1" x14ac:dyDescent="0.25">
      <c r="A189" s="184"/>
      <c r="B189" s="385" t="s">
        <v>387</v>
      </c>
      <c r="C189" s="385"/>
      <c r="D189" s="385"/>
      <c r="E189" s="385"/>
      <c r="F189" s="375" t="s">
        <v>487</v>
      </c>
      <c r="G189" s="375"/>
      <c r="H189" s="382"/>
      <c r="I189" s="319" t="s">
        <v>504</v>
      </c>
      <c r="J189" s="149"/>
      <c r="K189" s="322"/>
      <c r="L189" s="149"/>
      <c r="M189" s="149"/>
    </row>
    <row r="190" spans="1:13" x14ac:dyDescent="0.25">
      <c r="A190" s="253"/>
      <c r="B190" s="225"/>
      <c r="C190" s="225"/>
      <c r="D190" s="281"/>
      <c r="E190" s="281"/>
      <c r="F190" s="255"/>
      <c r="G190" s="255"/>
      <c r="H190" s="256"/>
      <c r="I190" s="318"/>
      <c r="J190" s="149"/>
      <c r="K190" s="322"/>
      <c r="L190" s="149"/>
      <c r="M190" s="149"/>
    </row>
    <row r="191" spans="1:13" ht="65.099999999999994" customHeight="1" x14ac:dyDescent="0.25">
      <c r="A191" s="231"/>
      <c r="B191" s="218"/>
      <c r="C191" s="219" t="s">
        <v>374</v>
      </c>
      <c r="D191" s="361" t="s">
        <v>136</v>
      </c>
      <c r="E191" s="361"/>
      <c r="F191" s="361"/>
      <c r="G191" s="361"/>
      <c r="H191" s="247"/>
      <c r="I191" s="100" t="s">
        <v>488</v>
      </c>
      <c r="J191" s="327" t="s">
        <v>455</v>
      </c>
      <c r="K191" s="328">
        <f>SUM(K192:K206)</f>
        <v>0</v>
      </c>
      <c r="L191" s="332"/>
      <c r="M191" s="149"/>
    </row>
    <row r="192" spans="1:13" x14ac:dyDescent="0.25">
      <c r="A192" s="221"/>
      <c r="B192" s="177"/>
      <c r="C192" s="177"/>
      <c r="D192" s="178"/>
      <c r="E192" s="178"/>
      <c r="F192" s="222"/>
      <c r="G192" s="222"/>
      <c r="H192" s="223"/>
      <c r="I192" s="249"/>
      <c r="J192" s="149"/>
      <c r="K192" s="322"/>
      <c r="L192" s="150"/>
      <c r="M192" s="149"/>
    </row>
    <row r="193" spans="1:13" x14ac:dyDescent="0.25">
      <c r="A193" s="192"/>
      <c r="B193" s="185"/>
      <c r="C193" s="185"/>
      <c r="D193" s="181" t="s">
        <v>14</v>
      </c>
      <c r="E193" s="181"/>
      <c r="F193" s="342" t="s">
        <v>15</v>
      </c>
      <c r="G193" s="342"/>
      <c r="H193" s="342"/>
      <c r="I193" s="183" t="s">
        <v>16</v>
      </c>
      <c r="J193" s="149"/>
      <c r="K193" s="322"/>
      <c r="L193" s="150"/>
      <c r="M193" s="149"/>
    </row>
    <row r="194" spans="1:13" x14ac:dyDescent="0.2">
      <c r="A194" s="184"/>
      <c r="B194" s="354" t="s">
        <v>435</v>
      </c>
      <c r="C194" s="354"/>
      <c r="D194" s="344"/>
      <c r="E194" s="344"/>
      <c r="F194" s="195" t="s">
        <v>346</v>
      </c>
      <c r="G194" s="244"/>
      <c r="H194" s="275" t="s">
        <v>143</v>
      </c>
      <c r="I194" s="117" t="s">
        <v>144</v>
      </c>
      <c r="J194" s="149"/>
      <c r="K194" s="322">
        <f>IF(D194="yes",1,0)</f>
        <v>0</v>
      </c>
      <c r="L194" s="149"/>
      <c r="M194" s="149"/>
    </row>
    <row r="195" spans="1:13" x14ac:dyDescent="0.25">
      <c r="A195" s="184"/>
      <c r="B195" s="354" t="s">
        <v>447</v>
      </c>
      <c r="C195" s="354"/>
      <c r="D195" s="355"/>
      <c r="E195" s="355"/>
      <c r="F195" s="195" t="s">
        <v>346</v>
      </c>
      <c r="G195" s="356" t="s">
        <v>458</v>
      </c>
      <c r="H195" s="357"/>
      <c r="I195" s="139"/>
      <c r="J195" s="149"/>
      <c r="K195" s="322">
        <f>IF(D195&lt;0.5,0,IF(D195&lt;0.75,0.5,1))</f>
        <v>0</v>
      </c>
      <c r="L195" s="149"/>
      <c r="M195" s="149"/>
    </row>
    <row r="196" spans="1:13" ht="13.15" customHeight="1" x14ac:dyDescent="0.25">
      <c r="A196" s="184"/>
      <c r="B196" s="185" t="s">
        <v>489</v>
      </c>
      <c r="C196" s="185"/>
      <c r="D196" s="344"/>
      <c r="E196" s="344"/>
      <c r="F196" s="195" t="s">
        <v>346</v>
      </c>
      <c r="G196" s="356" t="s">
        <v>432</v>
      </c>
      <c r="H196" s="357"/>
      <c r="I196" s="188"/>
      <c r="J196" s="149"/>
      <c r="K196" s="322"/>
      <c r="L196" s="149"/>
      <c r="M196" s="149"/>
    </row>
    <row r="197" spans="1:13" ht="13.15" customHeight="1" x14ac:dyDescent="0.25">
      <c r="A197" s="184"/>
      <c r="B197" s="185" t="s">
        <v>137</v>
      </c>
      <c r="C197" s="185"/>
      <c r="D197" s="344"/>
      <c r="E197" s="344"/>
      <c r="F197" s="195" t="s">
        <v>346</v>
      </c>
      <c r="G197" s="349" t="s">
        <v>138</v>
      </c>
      <c r="H197" s="350"/>
      <c r="I197" s="188"/>
      <c r="J197" s="149"/>
      <c r="K197" s="322">
        <f>IF(D197="yes",2,0)</f>
        <v>0</v>
      </c>
      <c r="L197" s="149"/>
      <c r="M197" s="149"/>
    </row>
    <row r="198" spans="1:13" x14ac:dyDescent="0.2">
      <c r="A198" s="184"/>
      <c r="B198" s="23" t="s">
        <v>444</v>
      </c>
      <c r="D198" s="383"/>
      <c r="E198" s="383"/>
      <c r="F198" s="198" t="s">
        <v>346</v>
      </c>
      <c r="G198" s="380" t="s">
        <v>445</v>
      </c>
      <c r="H198" s="381"/>
      <c r="I198" s="284"/>
      <c r="J198" s="149"/>
      <c r="K198" s="330"/>
      <c r="L198" s="149"/>
      <c r="M198" s="149"/>
    </row>
    <row r="199" spans="1:13" x14ac:dyDescent="0.2">
      <c r="A199" s="184"/>
      <c r="B199" s="354" t="s">
        <v>459</v>
      </c>
      <c r="C199" s="354"/>
      <c r="D199" s="344"/>
      <c r="E199" s="344"/>
      <c r="F199" s="195" t="s">
        <v>346</v>
      </c>
      <c r="G199" s="282"/>
      <c r="H199" s="283"/>
      <c r="I199" s="284"/>
      <c r="J199" s="149"/>
      <c r="K199" s="322">
        <f>IF(D199="yes",2,0)</f>
        <v>0</v>
      </c>
      <c r="L199" s="149"/>
      <c r="M199" s="149"/>
    </row>
    <row r="200" spans="1:13" ht="13.15" customHeight="1" x14ac:dyDescent="0.25">
      <c r="A200" s="184"/>
      <c r="B200" s="354" t="s">
        <v>490</v>
      </c>
      <c r="C200" s="354"/>
      <c r="D200" s="339"/>
      <c r="E200" s="340"/>
      <c r="F200" s="195" t="s">
        <v>346</v>
      </c>
      <c r="G200" s="356" t="s">
        <v>377</v>
      </c>
      <c r="H200" s="357"/>
      <c r="I200" s="284"/>
      <c r="J200" s="149"/>
      <c r="K200" s="322"/>
      <c r="L200" s="149"/>
      <c r="M200" s="149"/>
    </row>
    <row r="201" spans="1:13" x14ac:dyDescent="0.2">
      <c r="A201" s="184"/>
      <c r="B201" s="185" t="s">
        <v>139</v>
      </c>
      <c r="C201" s="185"/>
      <c r="D201" s="344"/>
      <c r="E201" s="344"/>
      <c r="F201" s="195" t="s">
        <v>346</v>
      </c>
      <c r="G201" s="380" t="s">
        <v>140</v>
      </c>
      <c r="H201" s="381"/>
      <c r="I201" s="284"/>
      <c r="J201" s="149"/>
      <c r="K201" s="322">
        <f>IF(D201="yes",2,0)</f>
        <v>0</v>
      </c>
      <c r="L201" s="149"/>
      <c r="M201" s="149"/>
    </row>
    <row r="202" spans="1:13" x14ac:dyDescent="0.2">
      <c r="A202" s="184"/>
      <c r="B202" s="185" t="s">
        <v>141</v>
      </c>
      <c r="C202" s="185"/>
      <c r="D202" s="344"/>
      <c r="E202" s="344"/>
      <c r="F202" s="195" t="s">
        <v>346</v>
      </c>
      <c r="G202" s="380" t="s">
        <v>142</v>
      </c>
      <c r="H202" s="381"/>
      <c r="I202" s="284"/>
      <c r="J202" s="149"/>
      <c r="K202" s="322">
        <f>IF(D202="yes",2,0)</f>
        <v>0</v>
      </c>
      <c r="L202" s="149"/>
      <c r="M202" s="149"/>
    </row>
    <row r="203" spans="1:13" x14ac:dyDescent="0.2">
      <c r="A203" s="184"/>
      <c r="B203" s="243"/>
      <c r="C203" s="243"/>
      <c r="D203" s="245"/>
      <c r="E203" s="245"/>
      <c r="F203" s="186"/>
      <c r="G203" s="244"/>
      <c r="H203" s="275" t="s">
        <v>145</v>
      </c>
      <c r="I203" s="117" t="s">
        <v>146</v>
      </c>
      <c r="J203" s="149"/>
      <c r="K203" s="322"/>
      <c r="L203" s="149"/>
      <c r="M203" s="149"/>
    </row>
    <row r="204" spans="1:13" x14ac:dyDescent="0.25">
      <c r="A204" s="184"/>
      <c r="B204" s="351" t="s">
        <v>147</v>
      </c>
      <c r="C204" s="351"/>
      <c r="D204" s="185"/>
      <c r="E204" s="185"/>
      <c r="F204" s="185"/>
      <c r="G204" s="242"/>
      <c r="H204" s="242"/>
      <c r="I204" s="188"/>
      <c r="J204" s="149"/>
      <c r="K204" s="322"/>
      <c r="L204" s="149"/>
      <c r="M204" s="149"/>
    </row>
    <row r="205" spans="1:13" s="26" customFormat="1" ht="109.9" customHeight="1" x14ac:dyDescent="0.25">
      <c r="A205" s="285"/>
      <c r="B205" s="365" t="s">
        <v>387</v>
      </c>
      <c r="C205" s="366"/>
      <c r="D205" s="366"/>
      <c r="E205" s="367"/>
      <c r="F205" s="375" t="s">
        <v>376</v>
      </c>
      <c r="G205" s="375"/>
      <c r="H205" s="402"/>
      <c r="I205" s="286"/>
      <c r="J205" s="152"/>
      <c r="K205" s="333"/>
      <c r="L205" s="152"/>
      <c r="M205" s="152"/>
    </row>
    <row r="206" spans="1:13" x14ac:dyDescent="0.25">
      <c r="A206" s="253"/>
      <c r="B206" s="256"/>
      <c r="C206" s="256"/>
      <c r="D206" s="254"/>
      <c r="E206" s="254"/>
      <c r="F206" s="287"/>
      <c r="G206" s="287"/>
      <c r="H206" s="288"/>
      <c r="I206" s="289"/>
      <c r="J206" s="149"/>
      <c r="K206" s="322"/>
      <c r="L206" s="149"/>
      <c r="M206" s="149"/>
    </row>
    <row r="207" spans="1:13" ht="65.099999999999994" customHeight="1" x14ac:dyDescent="0.25">
      <c r="A207" s="231"/>
      <c r="B207" s="218"/>
      <c r="C207" s="219" t="s">
        <v>378</v>
      </c>
      <c r="D207" s="361" t="s">
        <v>148</v>
      </c>
      <c r="E207" s="361"/>
      <c r="F207" s="361"/>
      <c r="G207" s="220"/>
      <c r="H207" s="247"/>
      <c r="I207" s="116" t="s">
        <v>488</v>
      </c>
      <c r="J207" s="327" t="s">
        <v>456</v>
      </c>
      <c r="K207" s="328" t="e">
        <f>SUM(K208:K216)</f>
        <v>#N/A</v>
      </c>
      <c r="L207" s="332"/>
      <c r="M207" s="149"/>
    </row>
    <row r="208" spans="1:13" x14ac:dyDescent="0.25">
      <c r="A208" s="221"/>
      <c r="B208" s="177"/>
      <c r="C208" s="177"/>
      <c r="D208" s="290"/>
      <c r="E208" s="290"/>
      <c r="F208" s="222"/>
      <c r="G208" s="222"/>
      <c r="H208" s="248"/>
      <c r="I208" s="249"/>
      <c r="J208" s="149"/>
      <c r="K208" s="322"/>
      <c r="L208" s="150"/>
      <c r="M208" s="149"/>
    </row>
    <row r="209" spans="1:13" x14ac:dyDescent="0.25">
      <c r="A209" s="192"/>
      <c r="B209" s="185"/>
      <c r="C209" s="185"/>
      <c r="D209" s="181" t="s">
        <v>14</v>
      </c>
      <c r="E209" s="181"/>
      <c r="F209" s="342" t="s">
        <v>15</v>
      </c>
      <c r="G209" s="342"/>
      <c r="H209" s="342"/>
      <c r="I209" s="183" t="s">
        <v>16</v>
      </c>
      <c r="J209" s="149"/>
      <c r="K209" s="322"/>
      <c r="L209" s="150"/>
      <c r="M209" s="149"/>
    </row>
    <row r="210" spans="1:13" ht="13.15" customHeight="1" x14ac:dyDescent="0.25">
      <c r="A210" s="184"/>
      <c r="B210" s="185" t="s">
        <v>149</v>
      </c>
      <c r="C210" s="185"/>
      <c r="D210" s="344"/>
      <c r="E210" s="344"/>
      <c r="F210" s="185"/>
      <c r="G210" s="356" t="s">
        <v>491</v>
      </c>
      <c r="H210" s="357"/>
      <c r="I210" s="188"/>
      <c r="J210" s="149"/>
      <c r="K210" s="322">
        <f>IF(D210&gt;=100,(10/ROWS($D$210:$E$215)),0)</f>
        <v>0</v>
      </c>
      <c r="L210" s="149"/>
      <c r="M210" s="149"/>
    </row>
    <row r="211" spans="1:13" x14ac:dyDescent="0.2">
      <c r="A211" s="184"/>
      <c r="B211" s="185" t="s">
        <v>327</v>
      </c>
      <c r="C211" s="185"/>
      <c r="D211" s="344"/>
      <c r="E211" s="344"/>
      <c r="F211" s="195" t="s">
        <v>346</v>
      </c>
      <c r="G211" s="359" t="s">
        <v>150</v>
      </c>
      <c r="H211" s="360"/>
      <c r="I211" s="98" t="s">
        <v>151</v>
      </c>
      <c r="J211" s="149"/>
      <c r="K211" s="322">
        <f>IF(D211="YES",(10/ROWS($D$210:$E$215)),0)</f>
        <v>0</v>
      </c>
      <c r="L211" s="149"/>
      <c r="M211" s="149"/>
    </row>
    <row r="212" spans="1:13" x14ac:dyDescent="0.2">
      <c r="A212" s="184"/>
      <c r="B212" s="185" t="s">
        <v>152</v>
      </c>
      <c r="C212" s="185"/>
      <c r="D212" s="344"/>
      <c r="E212" s="344"/>
      <c r="F212" s="195" t="s">
        <v>346</v>
      </c>
      <c r="G212" s="359" t="s">
        <v>153</v>
      </c>
      <c r="H212" s="360"/>
      <c r="I212" s="188"/>
      <c r="J212" s="149"/>
      <c r="K212" s="322">
        <f>IF(D212="YES",(10/ROWS($D$210:$E$215)),0)</f>
        <v>0</v>
      </c>
      <c r="L212" s="149"/>
      <c r="M212" s="149"/>
    </row>
    <row r="213" spans="1:13" x14ac:dyDescent="0.2">
      <c r="A213" s="184"/>
      <c r="B213" s="185" t="s">
        <v>154</v>
      </c>
      <c r="C213" s="185"/>
      <c r="D213" s="344"/>
      <c r="E213" s="344"/>
      <c r="F213" s="195" t="s">
        <v>346</v>
      </c>
      <c r="G213" s="359" t="s">
        <v>465</v>
      </c>
      <c r="H213" s="360"/>
      <c r="I213" s="188"/>
      <c r="J213" s="149"/>
      <c r="K213" s="322" t="e">
        <f>VLOOKUP(D213,Dropdowns!H13:I16,2,FALSE)</f>
        <v>#N/A</v>
      </c>
      <c r="L213" s="149"/>
      <c r="M213" s="149"/>
    </row>
    <row r="214" spans="1:13" x14ac:dyDescent="0.25">
      <c r="A214" s="184"/>
      <c r="B214" s="351" t="s">
        <v>386</v>
      </c>
      <c r="C214" s="351"/>
      <c r="D214" s="339"/>
      <c r="E214" s="340"/>
      <c r="F214" s="195" t="s">
        <v>346</v>
      </c>
      <c r="G214" s="362" t="s">
        <v>155</v>
      </c>
      <c r="H214" s="363"/>
      <c r="I214" s="188"/>
      <c r="J214" s="149"/>
      <c r="K214" s="322">
        <f>IF(D214="YES",(10/ROWS($D$210:$E$215)),0)</f>
        <v>0</v>
      </c>
      <c r="L214" s="149"/>
      <c r="M214" s="149"/>
    </row>
    <row r="215" spans="1:13" x14ac:dyDescent="0.2">
      <c r="A215" s="184"/>
      <c r="B215" s="185" t="s">
        <v>156</v>
      </c>
      <c r="C215" s="185"/>
      <c r="D215" s="344"/>
      <c r="E215" s="344"/>
      <c r="F215" s="195" t="s">
        <v>346</v>
      </c>
      <c r="G215" s="359" t="s">
        <v>157</v>
      </c>
      <c r="H215" s="360"/>
      <c r="I215" s="188"/>
      <c r="J215" s="149"/>
      <c r="K215" s="322">
        <f>IF(D215="",0,(10/ROWS($D$210:$E$215)))</f>
        <v>0</v>
      </c>
      <c r="L215" s="149"/>
      <c r="M215" s="149"/>
    </row>
    <row r="216" spans="1:13" x14ac:dyDescent="0.2">
      <c r="A216" s="184"/>
      <c r="B216" s="401" t="s">
        <v>385</v>
      </c>
      <c r="C216" s="401"/>
      <c r="D216" s="339"/>
      <c r="E216" s="340"/>
      <c r="F216" s="195"/>
      <c r="G216" s="291"/>
      <c r="H216" s="292"/>
      <c r="I216" s="188"/>
      <c r="J216" s="149"/>
      <c r="K216" s="322"/>
      <c r="L216" s="149"/>
      <c r="M216" s="149"/>
    </row>
    <row r="217" spans="1:13" x14ac:dyDescent="0.25">
      <c r="A217" s="184"/>
      <c r="B217" s="185"/>
      <c r="C217" s="185"/>
      <c r="D217" s="190"/>
      <c r="E217" s="190"/>
      <c r="F217" s="204"/>
      <c r="G217" s="204"/>
      <c r="H217" s="250"/>
      <c r="I217" s="188"/>
      <c r="J217" s="149"/>
      <c r="K217" s="322"/>
      <c r="L217" s="149"/>
      <c r="M217" s="149"/>
    </row>
    <row r="218" spans="1:13" x14ac:dyDescent="0.25">
      <c r="A218" s="184"/>
      <c r="B218" s="293" t="s">
        <v>158</v>
      </c>
      <c r="C218" s="294"/>
      <c r="D218" s="263"/>
      <c r="E218" s="263"/>
      <c r="F218" s="263"/>
      <c r="G218" s="263"/>
      <c r="H218" s="295"/>
      <c r="I218" s="188"/>
      <c r="J218" s="149"/>
      <c r="K218" s="322"/>
      <c r="L218" s="149"/>
      <c r="M218" s="149"/>
    </row>
    <row r="219" spans="1:13" ht="160.15" customHeight="1" x14ac:dyDescent="0.25">
      <c r="A219" s="184"/>
      <c r="B219" s="385" t="s">
        <v>387</v>
      </c>
      <c r="C219" s="385"/>
      <c r="D219" s="385"/>
      <c r="E219" s="385"/>
      <c r="F219" s="392" t="s">
        <v>379</v>
      </c>
      <c r="G219" s="392"/>
      <c r="H219" s="393"/>
      <c r="I219" s="188"/>
      <c r="J219" s="149"/>
      <c r="K219" s="322"/>
      <c r="L219" s="149"/>
      <c r="M219" s="149"/>
    </row>
    <row r="220" spans="1:13" x14ac:dyDescent="0.25">
      <c r="A220" s="184"/>
      <c r="B220" s="293"/>
      <c r="C220" s="293"/>
      <c r="D220" s="296"/>
      <c r="E220" s="296"/>
      <c r="F220" s="228"/>
      <c r="G220" s="228"/>
      <c r="H220" s="297"/>
      <c r="I220" s="188"/>
      <c r="J220" s="149"/>
      <c r="K220" s="322"/>
      <c r="L220" s="149"/>
      <c r="M220" s="149"/>
    </row>
    <row r="221" spans="1:13" ht="65.099999999999994" customHeight="1" x14ac:dyDescent="0.25">
      <c r="A221" s="217"/>
      <c r="B221" s="218"/>
      <c r="C221" s="219" t="s">
        <v>381</v>
      </c>
      <c r="D221" s="361" t="s">
        <v>492</v>
      </c>
      <c r="E221" s="361"/>
      <c r="F221" s="361"/>
      <c r="G221" s="220"/>
      <c r="H221" s="247"/>
      <c r="I221" s="100" t="s">
        <v>488</v>
      </c>
      <c r="J221" s="327" t="s">
        <v>457</v>
      </c>
      <c r="K221" s="328">
        <f>SUM(K222:K230)</f>
        <v>0</v>
      </c>
      <c r="L221" s="150"/>
      <c r="M221" s="149"/>
    </row>
    <row r="222" spans="1:13" x14ac:dyDescent="0.25">
      <c r="A222" s="175"/>
      <c r="B222" s="177"/>
      <c r="C222" s="177"/>
      <c r="D222" s="298"/>
      <c r="E222" s="298"/>
      <c r="F222" s="222"/>
      <c r="G222" s="222"/>
      <c r="H222" s="223"/>
      <c r="I222" s="249"/>
      <c r="J222" s="149"/>
      <c r="K222" s="322"/>
      <c r="L222" s="149"/>
      <c r="M222" s="149"/>
    </row>
    <row r="223" spans="1:13" x14ac:dyDescent="0.25">
      <c r="A223" s="184"/>
      <c r="B223" s="185"/>
      <c r="C223" s="185"/>
      <c r="D223" s="181" t="s">
        <v>14</v>
      </c>
      <c r="E223" s="181"/>
      <c r="F223" s="342" t="s">
        <v>15</v>
      </c>
      <c r="G223" s="342"/>
      <c r="H223" s="342"/>
      <c r="I223" s="183" t="s">
        <v>16</v>
      </c>
      <c r="J223" s="149"/>
      <c r="K223" s="322"/>
      <c r="L223" s="149"/>
      <c r="M223" s="149"/>
    </row>
    <row r="224" spans="1:13" ht="13.15" customHeight="1" x14ac:dyDescent="0.25">
      <c r="A224" s="184"/>
      <c r="B224" s="351" t="s">
        <v>339</v>
      </c>
      <c r="C224" s="351"/>
      <c r="D224" s="344"/>
      <c r="E224" s="344"/>
      <c r="F224" s="195" t="s">
        <v>346</v>
      </c>
      <c r="G224" s="349" t="s">
        <v>159</v>
      </c>
      <c r="H224" s="350"/>
      <c r="I224" s="210"/>
      <c r="J224" s="149"/>
      <c r="K224" s="322">
        <f>IF(D224="yes",(10/ROWS($D$224:$E$226)),0)</f>
        <v>0</v>
      </c>
      <c r="L224" s="149"/>
      <c r="M224" s="149"/>
    </row>
    <row r="225" spans="1:13" ht="13.15" customHeight="1" x14ac:dyDescent="0.25">
      <c r="A225" s="184"/>
      <c r="B225" s="185" t="s">
        <v>340</v>
      </c>
      <c r="C225" s="185"/>
      <c r="D225" s="344"/>
      <c r="E225" s="344"/>
      <c r="F225" s="195" t="s">
        <v>346</v>
      </c>
      <c r="G225" s="349" t="s">
        <v>160</v>
      </c>
      <c r="H225" s="350"/>
      <c r="I225" s="210"/>
      <c r="J225" s="149"/>
      <c r="K225" s="322">
        <f t="shared" ref="K225:K226" si="1">IF(D225="yes",(10/ROWS($D$224:$E$226)),0)</f>
        <v>0</v>
      </c>
      <c r="L225" s="149"/>
      <c r="M225" s="149"/>
    </row>
    <row r="226" spans="1:13" ht="13.15" customHeight="1" x14ac:dyDescent="0.25">
      <c r="A226" s="184"/>
      <c r="B226" s="185" t="s">
        <v>341</v>
      </c>
      <c r="C226" s="185"/>
      <c r="D226" s="344"/>
      <c r="E226" s="344"/>
      <c r="F226" s="195" t="s">
        <v>346</v>
      </c>
      <c r="G226" s="349" t="s">
        <v>161</v>
      </c>
      <c r="H226" s="350"/>
      <c r="I226" s="188"/>
      <c r="J226" s="149"/>
      <c r="K226" s="322">
        <f t="shared" si="1"/>
        <v>0</v>
      </c>
      <c r="L226" s="149"/>
      <c r="M226" s="149"/>
    </row>
    <row r="227" spans="1:13" x14ac:dyDescent="0.25">
      <c r="A227" s="184"/>
      <c r="B227" s="185"/>
      <c r="C227" s="185"/>
      <c r="D227" s="190"/>
      <c r="E227" s="190"/>
      <c r="F227" s="204"/>
      <c r="G227" s="204"/>
      <c r="H227" s="299"/>
      <c r="I227" s="188"/>
      <c r="J227" s="149"/>
      <c r="K227" s="322"/>
      <c r="L227" s="149"/>
      <c r="M227" s="149"/>
    </row>
    <row r="228" spans="1:13" x14ac:dyDescent="0.25">
      <c r="A228" s="300"/>
      <c r="B228" s="351" t="s">
        <v>162</v>
      </c>
      <c r="C228" s="351"/>
      <c r="D228" s="225"/>
      <c r="E228" s="185"/>
      <c r="F228" s="185"/>
      <c r="G228" s="185"/>
      <c r="H228" s="185"/>
      <c r="I228" s="188"/>
      <c r="J228" s="149"/>
      <c r="K228" s="322"/>
      <c r="L228" s="149"/>
      <c r="M228" s="149"/>
    </row>
    <row r="229" spans="1:13" s="142" customFormat="1" ht="160.15" customHeight="1" x14ac:dyDescent="0.25">
      <c r="A229" s="301"/>
      <c r="B229" s="385" t="s">
        <v>387</v>
      </c>
      <c r="C229" s="385"/>
      <c r="D229" s="385"/>
      <c r="E229" s="385"/>
      <c r="F229" s="398" t="s">
        <v>380</v>
      </c>
      <c r="G229" s="398"/>
      <c r="H229" s="399"/>
      <c r="I229" s="188"/>
      <c r="J229" s="153"/>
      <c r="K229" s="322"/>
      <c r="L229" s="153"/>
      <c r="M229" s="153"/>
    </row>
    <row r="230" spans="1:13" x14ac:dyDescent="0.25">
      <c r="A230" s="302"/>
      <c r="B230" s="225"/>
      <c r="C230" s="303"/>
      <c r="D230" s="410"/>
      <c r="E230" s="411"/>
      <c r="F230" s="255"/>
      <c r="G230" s="255"/>
      <c r="H230" s="256"/>
      <c r="I230" s="257"/>
      <c r="J230" s="149"/>
      <c r="K230" s="322"/>
      <c r="L230" s="149"/>
      <c r="M230" s="149"/>
    </row>
    <row r="231" spans="1:13" s="154" customFormat="1" x14ac:dyDescent="0.25">
      <c r="A231" s="149"/>
      <c r="B231" s="149"/>
      <c r="C231" s="149"/>
      <c r="D231" s="151"/>
      <c r="E231" s="151"/>
      <c r="F231" s="304"/>
      <c r="G231" s="304"/>
      <c r="H231" s="152"/>
      <c r="I231" s="304"/>
      <c r="J231" s="149"/>
      <c r="K231" s="322"/>
      <c r="L231" s="149"/>
      <c r="M231" s="149"/>
    </row>
    <row r="232" spans="1:13" s="154" customFormat="1" x14ac:dyDescent="0.25">
      <c r="A232" s="149"/>
      <c r="B232" s="149"/>
      <c r="C232" s="305" t="s">
        <v>163</v>
      </c>
      <c r="D232" s="151"/>
      <c r="E232" s="306" t="s">
        <v>164</v>
      </c>
      <c r="F232" s="307"/>
      <c r="G232" s="307"/>
      <c r="H232" s="153"/>
      <c r="I232" s="307"/>
      <c r="J232" s="149"/>
      <c r="K232" s="322"/>
      <c r="L232" s="149"/>
      <c r="M232" s="149"/>
    </row>
    <row r="233" spans="1:13" s="154" customFormat="1" x14ac:dyDescent="0.25">
      <c r="A233" s="149"/>
      <c r="B233" s="149"/>
      <c r="C233" s="308" t="s">
        <v>107</v>
      </c>
      <c r="D233" s="309">
        <v>0.1</v>
      </c>
      <c r="E233" s="151">
        <v>2006</v>
      </c>
      <c r="F233" s="310">
        <v>0.5</v>
      </c>
      <c r="G233" s="310"/>
      <c r="H233" s="311"/>
      <c r="I233" s="310"/>
      <c r="J233" s="149"/>
      <c r="K233" s="322"/>
      <c r="L233" s="149"/>
      <c r="M233" s="149"/>
    </row>
    <row r="234" spans="1:13" s="154" customFormat="1" x14ac:dyDescent="0.25">
      <c r="A234" s="149"/>
      <c r="B234" s="149"/>
      <c r="C234" s="308" t="s">
        <v>165</v>
      </c>
      <c r="D234" s="309">
        <v>0.2</v>
      </c>
      <c r="E234" s="151">
        <v>2007</v>
      </c>
      <c r="F234" s="310">
        <v>0.5</v>
      </c>
      <c r="G234" s="310"/>
      <c r="H234" s="311"/>
      <c r="I234" s="310"/>
      <c r="J234" s="149"/>
      <c r="K234" s="322"/>
      <c r="L234" s="149"/>
      <c r="M234" s="149"/>
    </row>
    <row r="235" spans="1:13" s="154" customFormat="1" x14ac:dyDescent="0.25">
      <c r="A235" s="149"/>
      <c r="B235" s="149"/>
      <c r="C235" s="308" t="s">
        <v>166</v>
      </c>
      <c r="D235" s="309">
        <v>0.25</v>
      </c>
      <c r="E235" s="151">
        <v>2008</v>
      </c>
      <c r="F235" s="310">
        <v>0.5</v>
      </c>
      <c r="G235" s="310"/>
      <c r="H235" s="311"/>
      <c r="I235" s="310"/>
      <c r="J235" s="149"/>
      <c r="K235" s="322"/>
      <c r="L235" s="149"/>
      <c r="M235" s="149"/>
    </row>
    <row r="236" spans="1:13" s="154" customFormat="1" x14ac:dyDescent="0.25">
      <c r="A236" s="149"/>
      <c r="B236" s="149"/>
      <c r="C236" s="308" t="s">
        <v>167</v>
      </c>
      <c r="D236" s="309">
        <v>0.4</v>
      </c>
      <c r="E236" s="151">
        <v>2009</v>
      </c>
      <c r="F236" s="310">
        <v>0.5</v>
      </c>
      <c r="G236" s="310"/>
      <c r="H236" s="311"/>
      <c r="I236" s="310"/>
      <c r="J236" s="149"/>
      <c r="K236" s="322"/>
      <c r="L236" s="149"/>
      <c r="M236" s="149"/>
    </row>
    <row r="237" spans="1:13" s="154" customFormat="1" x14ac:dyDescent="0.25">
      <c r="A237" s="149"/>
      <c r="B237" s="149"/>
      <c r="C237" s="308" t="s">
        <v>168</v>
      </c>
      <c r="D237" s="309">
        <v>0.45</v>
      </c>
      <c r="E237" s="151">
        <v>2010</v>
      </c>
      <c r="F237" s="310">
        <v>0.6</v>
      </c>
      <c r="G237" s="310"/>
      <c r="H237" s="311"/>
      <c r="I237" s="310"/>
      <c r="J237" s="149"/>
      <c r="K237" s="322"/>
      <c r="L237" s="149"/>
      <c r="M237" s="149"/>
    </row>
    <row r="238" spans="1:13" s="154" customFormat="1" x14ac:dyDescent="0.2">
      <c r="A238" s="149"/>
      <c r="B238" s="149"/>
      <c r="C238" s="312" t="s">
        <v>169</v>
      </c>
      <c r="D238" s="309">
        <v>0.2</v>
      </c>
      <c r="E238" s="151">
        <v>2011</v>
      </c>
      <c r="F238" s="310">
        <v>0.6</v>
      </c>
      <c r="G238" s="310"/>
      <c r="H238" s="311"/>
      <c r="I238" s="310"/>
      <c r="J238" s="149"/>
      <c r="K238" s="322"/>
      <c r="L238" s="149"/>
      <c r="M238" s="149"/>
    </row>
    <row r="239" spans="1:13" s="154" customFormat="1" x14ac:dyDescent="0.2">
      <c r="A239" s="149"/>
      <c r="B239" s="149"/>
      <c r="C239" s="312" t="s">
        <v>170</v>
      </c>
      <c r="D239" s="309">
        <v>0.25</v>
      </c>
      <c r="E239" s="151">
        <v>2012</v>
      </c>
      <c r="F239" s="310">
        <v>0.6</v>
      </c>
      <c r="G239" s="310"/>
      <c r="H239" s="311"/>
      <c r="I239" s="310"/>
      <c r="J239" s="149"/>
      <c r="K239" s="322"/>
      <c r="L239" s="149"/>
      <c r="M239" s="149"/>
    </row>
    <row r="240" spans="1:13" s="154" customFormat="1" x14ac:dyDescent="0.2">
      <c r="A240" s="149"/>
      <c r="B240" s="149"/>
      <c r="C240" s="312" t="s">
        <v>171</v>
      </c>
      <c r="D240" s="309">
        <v>0.4</v>
      </c>
      <c r="E240" s="151">
        <v>2013</v>
      </c>
      <c r="F240" s="310">
        <v>0.6</v>
      </c>
      <c r="G240" s="310"/>
      <c r="H240" s="311"/>
      <c r="I240" s="310"/>
      <c r="J240" s="149"/>
      <c r="K240" s="322"/>
      <c r="L240" s="149"/>
      <c r="M240" s="149"/>
    </row>
    <row r="241" spans="1:13" s="154" customFormat="1" x14ac:dyDescent="0.2">
      <c r="A241" s="149"/>
      <c r="B241" s="149"/>
      <c r="C241" s="312" t="s">
        <v>172</v>
      </c>
      <c r="D241" s="309">
        <v>0.38</v>
      </c>
      <c r="E241" s="151">
        <v>2014</v>
      </c>
      <c r="F241" s="310">
        <v>0.6</v>
      </c>
      <c r="G241" s="310"/>
      <c r="H241" s="311"/>
      <c r="I241" s="310"/>
      <c r="J241" s="149"/>
      <c r="K241" s="322"/>
      <c r="L241" s="149"/>
      <c r="M241" s="149"/>
    </row>
    <row r="242" spans="1:13" s="154" customFormat="1" x14ac:dyDescent="0.2">
      <c r="A242" s="149"/>
      <c r="B242" s="149"/>
      <c r="C242" s="312" t="s">
        <v>173</v>
      </c>
      <c r="D242" s="309">
        <v>0.41</v>
      </c>
      <c r="E242" s="151">
        <v>2015</v>
      </c>
      <c r="F242" s="310">
        <v>0.7</v>
      </c>
      <c r="G242" s="310"/>
      <c r="H242" s="311"/>
      <c r="I242" s="310"/>
      <c r="J242" s="149"/>
      <c r="K242" s="322"/>
      <c r="L242" s="149"/>
      <c r="M242" s="149"/>
    </row>
    <row r="243" spans="1:13" s="154" customFormat="1" x14ac:dyDescent="0.2">
      <c r="A243" s="149"/>
      <c r="B243" s="149"/>
      <c r="C243" s="312" t="s">
        <v>174</v>
      </c>
      <c r="D243" s="309">
        <v>0.44</v>
      </c>
      <c r="E243" s="151">
        <v>2016</v>
      </c>
      <c r="F243" s="310">
        <v>0.7</v>
      </c>
      <c r="G243" s="310"/>
      <c r="H243" s="311"/>
      <c r="I243" s="310"/>
      <c r="J243" s="149"/>
      <c r="K243" s="322"/>
      <c r="L243" s="149"/>
      <c r="M243" s="149"/>
    </row>
    <row r="244" spans="1:13" s="154" customFormat="1" x14ac:dyDescent="0.2">
      <c r="A244" s="149"/>
      <c r="B244" s="149"/>
      <c r="C244" s="312" t="s">
        <v>175</v>
      </c>
      <c r="D244" s="309">
        <v>0.5</v>
      </c>
      <c r="E244" s="151">
        <v>2017</v>
      </c>
      <c r="F244" s="310">
        <v>0.7</v>
      </c>
      <c r="G244" s="310"/>
      <c r="H244" s="311"/>
      <c r="I244" s="310"/>
      <c r="J244" s="149"/>
      <c r="K244" s="322"/>
      <c r="L244" s="149"/>
      <c r="M244" s="149"/>
    </row>
    <row r="245" spans="1:13" s="154" customFormat="1" x14ac:dyDescent="0.2">
      <c r="A245" s="149"/>
      <c r="B245" s="149"/>
      <c r="C245" s="312" t="s">
        <v>176</v>
      </c>
      <c r="D245" s="309">
        <v>0.35</v>
      </c>
      <c r="E245" s="151">
        <v>2018</v>
      </c>
      <c r="F245" s="310">
        <v>0.7</v>
      </c>
      <c r="G245" s="310"/>
      <c r="H245" s="311"/>
      <c r="I245" s="310"/>
      <c r="J245" s="149"/>
      <c r="K245" s="322"/>
      <c r="L245" s="149"/>
      <c r="M245" s="149"/>
    </row>
    <row r="246" spans="1:13" s="154" customFormat="1" x14ac:dyDescent="0.2">
      <c r="A246" s="149"/>
      <c r="B246" s="149"/>
      <c r="C246" s="312" t="s">
        <v>177</v>
      </c>
      <c r="D246" s="309">
        <v>0.3</v>
      </c>
      <c r="E246" s="151">
        <v>2019</v>
      </c>
      <c r="F246" s="310">
        <v>0.7</v>
      </c>
      <c r="G246" s="310"/>
      <c r="H246" s="311"/>
      <c r="I246" s="310"/>
      <c r="J246" s="149"/>
      <c r="K246" s="322"/>
      <c r="L246" s="149"/>
      <c r="M246" s="149"/>
    </row>
    <row r="247" spans="1:13" s="154" customFormat="1" x14ac:dyDescent="0.2">
      <c r="A247" s="149"/>
      <c r="B247" s="149"/>
      <c r="C247" s="312" t="s">
        <v>178</v>
      </c>
      <c r="D247" s="309">
        <v>0.4</v>
      </c>
      <c r="E247" s="151">
        <v>2020</v>
      </c>
      <c r="F247" s="310">
        <v>0.8</v>
      </c>
      <c r="G247" s="310"/>
      <c r="H247" s="311"/>
      <c r="I247" s="310"/>
      <c r="J247" s="149"/>
      <c r="K247" s="322"/>
      <c r="L247" s="149"/>
      <c r="M247" s="149"/>
    </row>
    <row r="248" spans="1:13" s="154" customFormat="1" x14ac:dyDescent="0.2">
      <c r="A248" s="149"/>
      <c r="B248" s="149"/>
      <c r="C248" s="312" t="s">
        <v>179</v>
      </c>
      <c r="D248" s="309">
        <v>0.44</v>
      </c>
      <c r="E248" s="151">
        <v>2021</v>
      </c>
      <c r="F248" s="310">
        <v>0.8</v>
      </c>
      <c r="G248" s="310"/>
      <c r="H248" s="311"/>
      <c r="I248" s="310"/>
      <c r="J248" s="149"/>
      <c r="K248" s="322"/>
      <c r="L248" s="149"/>
      <c r="M248" s="149"/>
    </row>
    <row r="249" spans="1:13" s="154" customFormat="1" x14ac:dyDescent="0.2">
      <c r="A249" s="149"/>
      <c r="B249" s="149"/>
      <c r="C249" s="312" t="s">
        <v>180</v>
      </c>
      <c r="D249" s="309">
        <v>0.48</v>
      </c>
      <c r="E249" s="151">
        <v>2022</v>
      </c>
      <c r="F249" s="310">
        <v>0.8</v>
      </c>
      <c r="G249" s="310"/>
      <c r="H249" s="311"/>
      <c r="I249" s="310"/>
      <c r="J249" s="149"/>
      <c r="K249" s="322"/>
      <c r="L249" s="149"/>
      <c r="M249" s="149"/>
    </row>
    <row r="250" spans="1:13" s="154" customFormat="1" x14ac:dyDescent="0.2">
      <c r="A250" s="149"/>
      <c r="B250" s="149"/>
      <c r="C250" s="312" t="s">
        <v>181</v>
      </c>
      <c r="D250" s="309">
        <v>0.56000000000000005</v>
      </c>
      <c r="E250" s="151">
        <v>2023</v>
      </c>
      <c r="F250" s="310">
        <v>0.8</v>
      </c>
      <c r="G250" s="310"/>
      <c r="H250" s="311"/>
      <c r="I250" s="310"/>
      <c r="J250" s="149"/>
      <c r="K250" s="322"/>
      <c r="L250" s="149"/>
      <c r="M250" s="149"/>
    </row>
    <row r="251" spans="1:13" s="154" customFormat="1" x14ac:dyDescent="0.2">
      <c r="A251" s="150"/>
      <c r="B251" s="149"/>
      <c r="C251" s="312" t="s">
        <v>182</v>
      </c>
      <c r="D251" s="309">
        <v>0.25</v>
      </c>
      <c r="E251" s="151">
        <v>2024</v>
      </c>
      <c r="F251" s="310">
        <v>0.8</v>
      </c>
      <c r="G251" s="310"/>
      <c r="H251" s="311"/>
      <c r="I251" s="310"/>
      <c r="J251" s="149"/>
      <c r="K251" s="322"/>
      <c r="L251" s="149"/>
      <c r="M251" s="149"/>
    </row>
    <row r="252" spans="1:13" s="154" customFormat="1" x14ac:dyDescent="0.2">
      <c r="A252" s="149"/>
      <c r="B252" s="149"/>
      <c r="C252" s="312" t="s">
        <v>183</v>
      </c>
      <c r="D252" s="309">
        <v>0.35</v>
      </c>
      <c r="E252" s="151">
        <v>2025</v>
      </c>
      <c r="F252" s="310">
        <v>0.9</v>
      </c>
      <c r="G252" s="310"/>
      <c r="H252" s="311"/>
      <c r="I252" s="310"/>
      <c r="J252" s="152"/>
      <c r="K252" s="333"/>
      <c r="L252" s="152"/>
      <c r="M252" s="152"/>
    </row>
    <row r="253" spans="1:13" s="154" customFormat="1" x14ac:dyDescent="0.2">
      <c r="A253" s="149"/>
      <c r="B253" s="149"/>
      <c r="C253" s="312" t="s">
        <v>184</v>
      </c>
      <c r="D253" s="309">
        <v>0.37</v>
      </c>
      <c r="E253" s="151">
        <v>2026</v>
      </c>
      <c r="F253" s="310">
        <v>0.9</v>
      </c>
      <c r="G253" s="310"/>
      <c r="H253" s="311"/>
      <c r="I253" s="310"/>
      <c r="J253" s="152"/>
      <c r="K253" s="333"/>
      <c r="L253" s="152"/>
      <c r="M253" s="152"/>
    </row>
    <row r="254" spans="1:13" s="154" customFormat="1" x14ac:dyDescent="0.2">
      <c r="A254" s="149"/>
      <c r="B254" s="149"/>
      <c r="C254" s="312" t="s">
        <v>185</v>
      </c>
      <c r="D254" s="309">
        <v>0.4</v>
      </c>
      <c r="E254" s="151">
        <v>2027</v>
      </c>
      <c r="F254" s="310">
        <v>0.9</v>
      </c>
      <c r="G254" s="310"/>
      <c r="H254" s="311"/>
      <c r="I254" s="310"/>
      <c r="J254" s="152"/>
      <c r="K254" s="333"/>
      <c r="L254" s="152"/>
      <c r="M254" s="152"/>
    </row>
    <row r="255" spans="1:13" s="154" customFormat="1" x14ac:dyDescent="0.2">
      <c r="A255" s="149"/>
      <c r="B255" s="149"/>
      <c r="C255" s="312" t="s">
        <v>186</v>
      </c>
      <c r="D255" s="309">
        <v>0.45</v>
      </c>
      <c r="E255" s="151">
        <v>2028</v>
      </c>
      <c r="F255" s="310">
        <v>0.9</v>
      </c>
      <c r="G255" s="310"/>
      <c r="H255" s="311"/>
      <c r="I255" s="310"/>
      <c r="J255" s="149"/>
      <c r="K255" s="322"/>
      <c r="L255" s="149"/>
      <c r="M255" s="149"/>
    </row>
    <row r="256" spans="1:13" s="154" customFormat="1" x14ac:dyDescent="0.2">
      <c r="A256" s="149"/>
      <c r="B256" s="149"/>
      <c r="C256" s="312" t="s">
        <v>187</v>
      </c>
      <c r="D256" s="309">
        <v>0.2</v>
      </c>
      <c r="E256" s="151"/>
      <c r="F256" s="304"/>
      <c r="G256" s="304"/>
      <c r="H256" s="152"/>
      <c r="I256" s="304"/>
      <c r="J256" s="149"/>
      <c r="K256" s="322"/>
      <c r="L256" s="149"/>
      <c r="M256" s="149"/>
    </row>
    <row r="257" spans="1:13" s="154" customFormat="1" x14ac:dyDescent="0.2">
      <c r="A257" s="149"/>
      <c r="B257" s="149"/>
      <c r="C257" s="312" t="s">
        <v>188</v>
      </c>
      <c r="D257" s="309">
        <v>0</v>
      </c>
      <c r="E257" s="151"/>
      <c r="F257" s="304"/>
      <c r="G257" s="304"/>
      <c r="H257" s="152"/>
      <c r="I257" s="304"/>
      <c r="J257" s="149"/>
      <c r="K257" s="322"/>
      <c r="L257" s="149"/>
      <c r="M257" s="149"/>
    </row>
    <row r="258" spans="1:13" s="154" customFormat="1" x14ac:dyDescent="0.25">
      <c r="A258" s="149"/>
      <c r="B258" s="149"/>
      <c r="C258" s="149"/>
      <c r="D258" s="151"/>
      <c r="E258" s="151"/>
      <c r="F258" s="304"/>
      <c r="G258" s="304"/>
      <c r="H258" s="152"/>
      <c r="I258" s="304"/>
      <c r="J258" s="149"/>
      <c r="K258" s="322"/>
      <c r="L258" s="149"/>
      <c r="M258" s="149"/>
    </row>
    <row r="274" spans="5:8" ht="51" x14ac:dyDescent="0.2">
      <c r="E274" s="316" t="str">
        <f>HYPERLINK("https://living-future.org/declare/","Declare")</f>
        <v>Declare</v>
      </c>
      <c r="H274" s="26" t="str">
        <f>CONCATENATE(E274, E275, E276,E277,E278,E279,E282,E283,E284,E285,E286,E287)</f>
        <v>DeclareHPD CollaborativeCradle to CradleLevelUL LenseLiving Product ChallengeLiving Building Challenge Red ListSix ClassesWELL Building StandardHealthier Hospitals Initiative Safer ChemicalsKaiser Permanente Facilities Design ProgramHarvard's Green Building Standards</v>
      </c>
    </row>
    <row r="275" spans="5:8" x14ac:dyDescent="0.2">
      <c r="E275" s="316" t="str">
        <f>HYPERLINK("https://www.hpd-collaborative.org/","HPD Collaborative")</f>
        <v>HPD Collaborative</v>
      </c>
    </row>
    <row r="276" spans="5:8" x14ac:dyDescent="0.2">
      <c r="E276" s="317" t="s">
        <v>493</v>
      </c>
    </row>
    <row r="277" spans="5:8" x14ac:dyDescent="0.2">
      <c r="E277" s="317" t="s">
        <v>494</v>
      </c>
    </row>
    <row r="278" spans="5:8" x14ac:dyDescent="0.2">
      <c r="E278" s="317" t="s">
        <v>495</v>
      </c>
    </row>
    <row r="279" spans="5:8" x14ac:dyDescent="0.2">
      <c r="E279" s="317" t="s">
        <v>496</v>
      </c>
    </row>
    <row r="280" spans="5:8" x14ac:dyDescent="0.2">
      <c r="E280" s="317"/>
    </row>
    <row r="281" spans="5:8" x14ac:dyDescent="0.2">
      <c r="E281" s="317"/>
    </row>
    <row r="282" spans="5:8" x14ac:dyDescent="0.2">
      <c r="E282" s="317" t="s">
        <v>497</v>
      </c>
    </row>
    <row r="283" spans="5:8" x14ac:dyDescent="0.2">
      <c r="E283" s="317" t="s">
        <v>498</v>
      </c>
    </row>
    <row r="284" spans="5:8" x14ac:dyDescent="0.2">
      <c r="E284" s="317" t="s">
        <v>499</v>
      </c>
    </row>
    <row r="285" spans="5:8" x14ac:dyDescent="0.2">
      <c r="E285" s="317" t="s">
        <v>500</v>
      </c>
    </row>
    <row r="286" spans="5:8" x14ac:dyDescent="0.2">
      <c r="E286" s="317" t="s">
        <v>501</v>
      </c>
    </row>
    <row r="287" spans="5:8" x14ac:dyDescent="0.2">
      <c r="E287" s="317" t="s">
        <v>502</v>
      </c>
    </row>
  </sheetData>
  <mergeCells count="225">
    <mergeCell ref="I182:I188"/>
    <mergeCell ref="F48:H48"/>
    <mergeCell ref="F54:H54"/>
    <mergeCell ref="F77:H77"/>
    <mergeCell ref="F83:H83"/>
    <mergeCell ref="F64:G64"/>
    <mergeCell ref="F59:G59"/>
    <mergeCell ref="F62:G62"/>
    <mergeCell ref="F58:G58"/>
    <mergeCell ref="F67:G67"/>
    <mergeCell ref="F63:G63"/>
    <mergeCell ref="F75:H75"/>
    <mergeCell ref="I164:I178"/>
    <mergeCell ref="D230:E230"/>
    <mergeCell ref="D211:E211"/>
    <mergeCell ref="D35:E35"/>
    <mergeCell ref="D37:E37"/>
    <mergeCell ref="D38:E38"/>
    <mergeCell ref="D39:E39"/>
    <mergeCell ref="D40:E40"/>
    <mergeCell ref="D36:E36"/>
    <mergeCell ref="D174:E174"/>
    <mergeCell ref="D52:E52"/>
    <mergeCell ref="D62:E62"/>
    <mergeCell ref="D59:E59"/>
    <mergeCell ref="D57:E57"/>
    <mergeCell ref="D58:E58"/>
    <mergeCell ref="D160:E160"/>
    <mergeCell ref="D41:E41"/>
    <mergeCell ref="D51:E51"/>
    <mergeCell ref="D50:E50"/>
    <mergeCell ref="D132:E132"/>
    <mergeCell ref="D133:E133"/>
    <mergeCell ref="D67:E67"/>
    <mergeCell ref="D69:E69"/>
    <mergeCell ref="D71:E71"/>
    <mergeCell ref="D54:E54"/>
    <mergeCell ref="C5:C6"/>
    <mergeCell ref="C7:C8"/>
    <mergeCell ref="D210:E210"/>
    <mergeCell ref="D182:E182"/>
    <mergeCell ref="D202:E202"/>
    <mergeCell ref="D215:E215"/>
    <mergeCell ref="D89:E89"/>
    <mergeCell ref="D201:E201"/>
    <mergeCell ref="D154:E154"/>
    <mergeCell ref="D31:E31"/>
    <mergeCell ref="D173:E173"/>
    <mergeCell ref="D143:E143"/>
    <mergeCell ref="D167:E167"/>
    <mergeCell ref="D42:E42"/>
    <mergeCell ref="B105:C105"/>
    <mergeCell ref="D103:E103"/>
    <mergeCell ref="D63:E63"/>
    <mergeCell ref="C14:C25"/>
    <mergeCell ref="B71:C71"/>
    <mergeCell ref="B45:B47"/>
    <mergeCell ref="D68:E68"/>
    <mergeCell ref="D64:E64"/>
    <mergeCell ref="B199:C199"/>
    <mergeCell ref="B204:C204"/>
    <mergeCell ref="F229:H229"/>
    <mergeCell ref="F219:H219"/>
    <mergeCell ref="D172:E172"/>
    <mergeCell ref="D169:E169"/>
    <mergeCell ref="F177:H177"/>
    <mergeCell ref="D226:E226"/>
    <mergeCell ref="D194:E194"/>
    <mergeCell ref="D213:E213"/>
    <mergeCell ref="D200:E200"/>
    <mergeCell ref="D199:E199"/>
    <mergeCell ref="D212:E212"/>
    <mergeCell ref="D225:E225"/>
    <mergeCell ref="B177:E177"/>
    <mergeCell ref="B229:E229"/>
    <mergeCell ref="B200:C200"/>
    <mergeCell ref="D216:E216"/>
    <mergeCell ref="B216:C216"/>
    <mergeCell ref="B219:E219"/>
    <mergeCell ref="G210:H210"/>
    <mergeCell ref="G211:H211"/>
    <mergeCell ref="D179:F179"/>
    <mergeCell ref="F205:H205"/>
    <mergeCell ref="B205:E205"/>
    <mergeCell ref="G196:H196"/>
    <mergeCell ref="F29:H29"/>
    <mergeCell ref="F92:H92"/>
    <mergeCell ref="D73:H73"/>
    <mergeCell ref="D32:E32"/>
    <mergeCell ref="D130:E130"/>
    <mergeCell ref="D118:E118"/>
    <mergeCell ref="D121:E121"/>
    <mergeCell ref="D85:H85"/>
    <mergeCell ref="F106:H106"/>
    <mergeCell ref="F110:H110"/>
    <mergeCell ref="D116:E116"/>
    <mergeCell ref="D119:E119"/>
    <mergeCell ref="D70:E70"/>
    <mergeCell ref="D95:E95"/>
    <mergeCell ref="F30:H30"/>
    <mergeCell ref="B125:E125"/>
    <mergeCell ref="B77:E77"/>
    <mergeCell ref="B80:E80"/>
    <mergeCell ref="B83:E83"/>
    <mergeCell ref="B92:E92"/>
    <mergeCell ref="B98:E98"/>
    <mergeCell ref="B106:E106"/>
    <mergeCell ref="D53:E53"/>
    <mergeCell ref="F80:H80"/>
    <mergeCell ref="B146:C146"/>
    <mergeCell ref="D164:E164"/>
    <mergeCell ref="D165:E165"/>
    <mergeCell ref="B138:E138"/>
    <mergeCell ref="F138:H138"/>
    <mergeCell ref="D140:F140"/>
    <mergeCell ref="G185:H185"/>
    <mergeCell ref="G186:H186"/>
    <mergeCell ref="B189:E189"/>
    <mergeCell ref="F143:G143"/>
    <mergeCell ref="D155:F155"/>
    <mergeCell ref="B147:E147"/>
    <mergeCell ref="F167:H167"/>
    <mergeCell ref="F181:H181"/>
    <mergeCell ref="F160:G160"/>
    <mergeCell ref="G150:H150"/>
    <mergeCell ref="G197:H197"/>
    <mergeCell ref="G198:H198"/>
    <mergeCell ref="G201:H201"/>
    <mergeCell ref="G202:H202"/>
    <mergeCell ref="G200:H200"/>
    <mergeCell ref="D185:E185"/>
    <mergeCell ref="F189:H189"/>
    <mergeCell ref="D198:E198"/>
    <mergeCell ref="B188:C188"/>
    <mergeCell ref="F193:H193"/>
    <mergeCell ref="B186:C186"/>
    <mergeCell ref="B95:C95"/>
    <mergeCell ref="G119:H120"/>
    <mergeCell ref="B194:C194"/>
    <mergeCell ref="D135:E135"/>
    <mergeCell ref="D183:E183"/>
    <mergeCell ref="D197:E197"/>
    <mergeCell ref="D186:E186"/>
    <mergeCell ref="D166:E166"/>
    <mergeCell ref="F147:H147"/>
    <mergeCell ref="D149:E149"/>
    <mergeCell ref="D150:E150"/>
    <mergeCell ref="F153:H153"/>
    <mergeCell ref="D144:E144"/>
    <mergeCell ref="B137:C137"/>
    <mergeCell ref="B152:C152"/>
    <mergeCell ref="D196:E196"/>
    <mergeCell ref="G172:H172"/>
    <mergeCell ref="G173:H173"/>
    <mergeCell ref="G174:H174"/>
    <mergeCell ref="B109:C109"/>
    <mergeCell ref="B110:E110"/>
    <mergeCell ref="D131:E131"/>
    <mergeCell ref="F125:H125"/>
    <mergeCell ref="D168:E168"/>
    <mergeCell ref="G213:H213"/>
    <mergeCell ref="G214:H214"/>
    <mergeCell ref="G215:H215"/>
    <mergeCell ref="B224:C224"/>
    <mergeCell ref="D224:E224"/>
    <mergeCell ref="B228:C228"/>
    <mergeCell ref="D207:F207"/>
    <mergeCell ref="D221:F221"/>
    <mergeCell ref="B97:C97"/>
    <mergeCell ref="G134:H134"/>
    <mergeCell ref="G135:H135"/>
    <mergeCell ref="B153:E153"/>
    <mergeCell ref="G149:H149"/>
    <mergeCell ref="D159:E159"/>
    <mergeCell ref="D158:E158"/>
    <mergeCell ref="D163:E163"/>
    <mergeCell ref="B176:C176"/>
    <mergeCell ref="F168:H168"/>
    <mergeCell ref="F144:G144"/>
    <mergeCell ref="F209:H209"/>
    <mergeCell ref="G224:H224"/>
    <mergeCell ref="G225:H225"/>
    <mergeCell ref="G226:H226"/>
    <mergeCell ref="H101:H103"/>
    <mergeCell ref="B214:C214"/>
    <mergeCell ref="F223:H223"/>
    <mergeCell ref="D214:E214"/>
    <mergeCell ref="D184:E184"/>
    <mergeCell ref="G40:H40"/>
    <mergeCell ref="B195:C195"/>
    <mergeCell ref="D195:E195"/>
    <mergeCell ref="G195:H195"/>
    <mergeCell ref="B82:E82"/>
    <mergeCell ref="B79:E79"/>
    <mergeCell ref="B76:E76"/>
    <mergeCell ref="D117:E117"/>
    <mergeCell ref="G117:H118"/>
    <mergeCell ref="D122:E122"/>
    <mergeCell ref="G121:H123"/>
    <mergeCell ref="F164:G164"/>
    <mergeCell ref="F165:G165"/>
    <mergeCell ref="F166:G166"/>
    <mergeCell ref="F88:H88"/>
    <mergeCell ref="G182:H182"/>
    <mergeCell ref="G212:H212"/>
    <mergeCell ref="D191:G191"/>
    <mergeCell ref="G183:H183"/>
    <mergeCell ref="G184:H184"/>
    <mergeCell ref="D101:E101"/>
    <mergeCell ref="D115:E115"/>
    <mergeCell ref="D112:G112"/>
    <mergeCell ref="D127:H127"/>
    <mergeCell ref="F157:H157"/>
    <mergeCell ref="F114:H114"/>
    <mergeCell ref="F129:H129"/>
    <mergeCell ref="F142:H142"/>
    <mergeCell ref="F159:G159"/>
    <mergeCell ref="D102:E102"/>
    <mergeCell ref="D134:E134"/>
    <mergeCell ref="G115:H115"/>
    <mergeCell ref="G116:H116"/>
    <mergeCell ref="G130:H130"/>
    <mergeCell ref="G131:H131"/>
    <mergeCell ref="G132:H132"/>
    <mergeCell ref="G133:H133"/>
  </mergeCells>
  <phoneticPr fontId="29" type="noConversion"/>
  <conditionalFormatting sqref="D143:E145 D167:E169">
    <cfRule type="containsErrors" dxfId="7" priority="12">
      <formula>ISERROR(D143)</formula>
    </cfRule>
  </conditionalFormatting>
  <conditionalFormatting sqref="D159:E159">
    <cfRule type="containsErrors" dxfId="6" priority="10">
      <formula>ISERROR(D159)</formula>
    </cfRule>
    <cfRule type="cellIs" dxfId="5" priority="11" operator="equal">
      <formula>0</formula>
    </cfRule>
  </conditionalFormatting>
  <conditionalFormatting sqref="D160:E160">
    <cfRule type="containsErrors" dxfId="4" priority="4">
      <formula>ISERROR(D160)</formula>
    </cfRule>
    <cfRule type="cellIs" dxfId="3" priority="5" operator="equal">
      <formula>0</formula>
    </cfRule>
  </conditionalFormatting>
  <conditionalFormatting sqref="D67:E67">
    <cfRule type="containsErrors" dxfId="2" priority="3">
      <formula>ISERROR(D67)</formula>
    </cfRule>
  </conditionalFormatting>
  <conditionalFormatting sqref="D58">
    <cfRule type="expression" dxfId="1" priority="21">
      <formula>#REF!=TRUE</formula>
    </cfRule>
  </conditionalFormatting>
  <conditionalFormatting sqref="D31:E32">
    <cfRule type="expression" dxfId="0" priority="1">
      <formula>$D$33=TRUE</formula>
    </cfRule>
  </conditionalFormatting>
  <dataValidations xWindow="698" yWindow="807" count="19">
    <dataValidation type="list" allowBlank="1" showInputMessage="1" showErrorMessage="1" sqref="E45:E47" xr:uid="{00000000-0002-0000-0000-000000000000}">
      <formula1>"5%,10%,15%,20%,25%,30%,35%,40%,45%,50%,55%,60%,65%,70%,75%,80%,85%,90%,95%,100%"</formula1>
    </dataValidation>
    <dataValidation type="list" allowBlank="1" showInputMessage="1" showErrorMessage="1" sqref="D41:E41" xr:uid="{00000000-0002-0000-0000-000001000000}">
      <formula1>"1A,1B,2A,2B,3A,3B,3C,4A,4B,4C,5A,5B,5C,6A,6B,7A,7B,8A,8B"</formula1>
    </dataValidation>
    <dataValidation type="list" allowBlank="1" showInputMessage="1" showErrorMessage="1" sqref="D115" xr:uid="{00000000-0002-0000-0000-000002000000}">
      <formula1>"Urban, Suburban, Rural"</formula1>
    </dataValidation>
    <dataValidation type="list" allowBlank="1" showInputMessage="1" showErrorMessage="1" sqref="D190:E190 D173:E174 D95:E95 E68:E69 D68:D70 D130 D199:E199 D149:E150 D131:E135 D224:E226 D197:E197 D119 D180:E180 E116 D116:D117 D121 D182:E186 D194:E194 D201:E202 D211:D212 D214" xr:uid="{00000000-0002-0000-0000-000003000000}">
      <formula1>"Yes, No"</formula1>
    </dataValidation>
    <dataValidation type="list" allowBlank="1" showInputMessage="1" showErrorMessage="1" sqref="D197:E197 D199:E199" xr:uid="{00000000-0002-0000-0000-000007000000}">
      <formula1>"Concrete, Steel, Heavy Timber, Wood Frame, Mix, Other"</formula1>
    </dataValidation>
    <dataValidation type="textLength" allowBlank="1" showInputMessage="1" showErrorMessage="1" promptTitle="Text lenght" prompt="500 word max" sqref="D220:E220" xr:uid="{00000000-0002-0000-0000-000009000000}">
      <formula1>1</formula1>
      <formula2>2000</formula2>
    </dataValidation>
    <dataValidation type="list" allowBlank="1" showInputMessage="1" showErrorMessage="1" sqref="J51:J53" xr:uid="{00000000-0002-0000-0000-00000A000000}">
      <formula1>$J$50:$J$52</formula1>
    </dataValidation>
    <dataValidation type="custom" errorStyle="warning" showInputMessage="1" showErrorMessage="1" prompt="Must equal 100%" sqref="E48:E49" xr:uid="{00000000-0002-0000-0000-00000B000000}">
      <formula1>SUM(E45:E47)=100%</formula1>
    </dataValidation>
    <dataValidation type="list" allowBlank="1" showInputMessage="1" showErrorMessage="1" sqref="D158:E158" xr:uid="{00000000-0002-0000-0000-00000C000000}">
      <formula1>$C$233:$C$257</formula1>
    </dataValidation>
    <dataValidation type="list" allowBlank="1" showInputMessage="1" showErrorMessage="1" sqref="D173:E173" xr:uid="{848701F1-B617-4555-9A37-90035208C50C}">
      <formula1>"Code compliance model, Energy performance model,none"</formula1>
    </dataValidation>
    <dataValidation type="list" allowBlank="1" showInputMessage="1" showErrorMessage="1" sqref="D96:E96 D93:E93 D161:E161" xr:uid="{F92F170D-CDE9-4B1C-B728-E7D81B929613}">
      <formula1>"0: N/A,1: Outreach,2: Consult,3: Involve,4: Collaborate,5: Shared Leadership"</formula1>
    </dataValidation>
    <dataValidation type="list" allowBlank="1" showInputMessage="1" showErrorMessage="1" sqref="D42:E42" xr:uid="{ED49D594-7BF6-4A8F-96FF-47DEF4DDCEC1}">
      <formula1>"CA1,CA2,CA3,CA4,CA5,CA6,CA7,CA8,CA9,CA10,CA11,CA12,CA13,CA14,CA15,CA16"</formula1>
    </dataValidation>
    <dataValidation type="textLength" allowBlank="1" showInputMessage="1" showErrorMessage="1" promptTitle="Text lenght" prompt="500 word max" sqref="D81:E81 D78:E78" xr:uid="{00000000-0002-0000-0000-000005000000}">
      <formula1>1</formula1>
      <formula2>1500</formula2>
    </dataValidation>
    <dataValidation type="list" allowBlank="1" showInputMessage="1" showErrorMessage="1" sqref="D172:E172" xr:uid="{4353A983-8EA5-47A3-996B-906934280916}">
      <formula1>"Code or LEED compliance model,Design energy model,none"</formula1>
    </dataValidation>
    <dataValidation type="list" allowBlank="1" showInputMessage="1" showErrorMessage="1" sqref="D50:E50" xr:uid="{247A3D00-21E0-4851-B1D3-E43E10D2273D}">
      <formula1>"New Construction, Renovation, Interior Only"</formula1>
    </dataValidation>
    <dataValidation type="textLength" allowBlank="1" showErrorMessage="1" promptTitle="Text lenght" prompt="100 word max" sqref="D101:E101 D103:E103" xr:uid="{EAB76410-DBBE-4E9F-9F36-DA64E35151A4}">
      <formula1>1</formula1>
      <formula2>500</formula2>
    </dataValidation>
    <dataValidation type="custom" allowBlank="1" showInputMessage="1" showErrorMessage="1" errorTitle="Exceeded Allowable Word Count" error="Please revise your narrative so it is less than 200 words. " promptTitle="Maximum Text Length" prompt="200 Words" sqref="B80:C80 B77:C77 B83:E83" xr:uid="{61576EA0-25E3-435A-B52E-81FEA595D0F1}">
      <formula1>LEN(B77)-LEN(SUBSTITUTE(B77," ",""))&lt;200</formula1>
    </dataValidation>
    <dataValidation type="custom" allowBlank="1" showInputMessage="1" showErrorMessage="1" errorTitle="Max Allowable Word Count" error="Please revise your narrative so it is less than 100 words. " promptTitle="Maximum Text Length" prompt="100 Words" sqref="B125 B92:C92 B98:C98 B106 B110 B138:C138 B147:C147 B153:C153 B177:C177 B189 B205:C205" xr:uid="{F55ECD2B-18B5-4770-9F04-19FA0F6570C2}">
      <formula1>LEN(B92)-LEN(SUBSTITUTE(B92," ",""))&lt;100</formula1>
    </dataValidation>
    <dataValidation type="custom" allowBlank="1" showInputMessage="1" showErrorMessage="1" errorTitle="Max Allowable Word Count" error="Please revise your narrative so it is less than 100 words. " promptTitle="Maximum Text Length" prompt="100 words" sqref="B219:E219 B229:E229" xr:uid="{2E340305-898A-48FF-8342-148109C7B2F9}">
      <formula1>LEN(B219)-LEN(SUBSTITUTE(B219," ",""))&lt;100</formula1>
    </dataValidation>
  </dataValidations>
  <hyperlinks>
    <hyperlink ref="I69" r:id="rId1" xr:uid="{00000000-0004-0000-0000-000000000000}"/>
    <hyperlink ref="I46" r:id="rId2" xr:uid="{00000000-0004-0000-0000-000002000000}"/>
    <hyperlink ref="I45" r:id="rId3" xr:uid="{00000000-0004-0000-0000-000003000000}"/>
    <hyperlink ref="C9" r:id="rId4" xr:uid="{00000000-0004-0000-0000-000009000000}"/>
    <hyperlink ref="I41" r:id="rId5" display="Ashrae climate zones " xr:uid="{00000000-0004-0000-0000-00000B000000}"/>
    <hyperlink ref="I42" r:id="rId6" xr:uid="{FCB12305-B3CF-442E-BEDC-34623B2248DF}"/>
    <hyperlink ref="I73" r:id="rId7" display="AIA Toolkit for detailed strategies" xr:uid="{EBA73827-C50B-4074-B654-2F81ECB371BA}"/>
    <hyperlink ref="I85" r:id="rId8" display="AIA Toolkit for detailed strategies" xr:uid="{B1A91F49-26FA-49F6-BF57-CAC221452FED}"/>
    <hyperlink ref="I112" r:id="rId9" display="AIA Toolkit for detailed strategies" xr:uid="{BED23D99-FBAF-4FCD-8BCF-60AF87DC1947}"/>
    <hyperlink ref="I127" r:id="rId10" display="AIA Toolkit for detailed strategies" xr:uid="{051ACD1F-76BF-4E4D-AABD-5504D2F39788}"/>
    <hyperlink ref="I140" r:id="rId11" display="AIA Toolkit for detailed strategies" xr:uid="{129B2E12-3A80-437E-A62F-CF63F929CEDA}"/>
    <hyperlink ref="I155" r:id="rId12" display="AIA Toolkit for detailed strategies" xr:uid="{5B1E1293-90EF-4E79-A768-983FDCAC31E1}"/>
    <hyperlink ref="I179" r:id="rId13" display="AIA Toolkit for detailed strategies" xr:uid="{2962570F-F1C5-44E3-BD83-312E56691855}"/>
    <hyperlink ref="I207" r:id="rId14" display="AIA Toolkit for detailed strategies" xr:uid="{170E9906-1032-451C-91A4-6E7B044655BD}"/>
    <hyperlink ref="I221" r:id="rId15" display="AIA Toolkit for detailed strategies" xr:uid="{F685AA0C-A222-4681-A70E-40975111B3E7}"/>
    <hyperlink ref="I103" r:id="rId16" xr:uid="{287F5AA3-5A44-46A2-B4D6-13C1104F8F35}"/>
    <hyperlink ref="I162" r:id="rId17" xr:uid="{752B8BE1-B37F-40AC-A5CA-D921DECC9B6D}"/>
    <hyperlink ref="I203" r:id="rId18" display="Embodied Carbon Visualization" xr:uid="{314758E2-EE63-431D-ACD3-25938D34DE90}"/>
    <hyperlink ref="I201:J201" r:id="rId19" display="Visualization" xr:uid="{F2F17672-A076-4FDB-A5B7-D53AA54DF9DE}"/>
    <hyperlink ref="I68" r:id="rId20" display="https://www.aia.org/resources/202041-the-2030-commitment" xr:uid="{364F8CBD-B649-4647-9E25-7640F00D2F79}"/>
    <hyperlink ref="I121" r:id="rId21" display="Bird friendly design" xr:uid="{03284F53-ADDA-436F-B626-286DE7E0BABA}"/>
    <hyperlink ref="I119" r:id="rId22" display="IDA" xr:uid="{1328C9E5-E65D-49B4-9569-F0020DDD20D5}"/>
    <hyperlink ref="I211" r:id="rId23" xr:uid="{658B2D14-9863-4888-86FA-68446AAF9089}"/>
    <hyperlink ref="I89" r:id="rId24" xr:uid="{2CF214EF-F32E-42BA-BEA7-35CE79FD9E0F}"/>
    <hyperlink ref="I122" r:id="rId25" xr:uid="{F9BCF2DC-9EA1-41B7-B78A-9B1F1E0DF483}"/>
    <hyperlink ref="I47" r:id="rId26" xr:uid="{915548BA-2A8E-4B2A-B2D4-65746B022D2D}"/>
    <hyperlink ref="I40" r:id="rId27" xr:uid="{BABF09FE-6D2F-4956-A343-C288D618C7CE}"/>
    <hyperlink ref="I191" r:id="rId28" display="AIA Toolkit for detailed strategies" xr:uid="{90C8E47A-5B4D-47C9-BAF7-B1A9A611D4FE}"/>
    <hyperlink ref="I194" r:id="rId29" xr:uid="{5A79558C-2576-4D5A-B5A1-9FE98C3B40BD}"/>
    <hyperlink ref="I189" r:id="rId30" xr:uid="{15ABE0A1-1FD5-48D9-9433-BCB3576040F8}"/>
  </hyperlinks>
  <pageMargins left="0.7" right="0.7" top="0.75" bottom="0.75" header="0.3" footer="0.3"/>
  <pageSetup scale="59" fitToHeight="0" orientation="portrait" r:id="rId31"/>
  <rowBreaks count="1" manualBreakCount="1">
    <brk id="83" max="16383" man="1"/>
  </rowBreaks>
  <drawing r:id="rId32"/>
  <legacyDrawing r:id="rId33"/>
  <mc:AlternateContent xmlns:mc="http://schemas.openxmlformats.org/markup-compatibility/2006">
    <mc:Choice Requires="x14">
      <controls>
        <mc:AlternateContent xmlns:mc="http://schemas.openxmlformats.org/markup-compatibility/2006">
          <mc:Choice Requires="x14">
            <control shapeId="1032" r:id="rId34" name="Check Box 8">
              <controlPr locked="0" defaultSize="0" autoFill="0" autoLine="0" autoPict="0" altText="Confidential">
                <anchor moveWithCells="1">
                  <from>
                    <xdr:col>2</xdr:col>
                    <xdr:colOff>4524375</xdr:colOff>
                    <xdr:row>31</xdr:row>
                    <xdr:rowOff>161925</xdr:rowOff>
                  </from>
                  <to>
                    <xdr:col>3</xdr:col>
                    <xdr:colOff>628650</xdr:colOff>
                    <xdr:row>33</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698" yWindow="807" count="9">
        <x14:dataValidation type="list" allowBlank="1" showInputMessage="1" showErrorMessage="1" xr:uid="{A37D23E6-461D-417D-B437-CD83B73E8C04}">
          <x14:formula1>
            <xm:f>Dropdowns!$A$13:$A$15</xm:f>
          </x14:formula1>
          <xm:sqref>D163:E163</xm:sqref>
        </x14:dataValidation>
        <x14:dataValidation type="list" allowBlank="1" showInputMessage="1" showErrorMessage="1" xr:uid="{00000000-0002-0000-0000-000008000000}">
          <x14:formula1>
            <xm:f>Dropdowns!$H$2:$H$9</xm:f>
          </x14:formula1>
          <xm:sqref>D89:E89</xm:sqref>
        </x14:dataValidation>
        <x14:dataValidation type="list" allowBlank="1" showInputMessage="1" showErrorMessage="1" xr:uid="{00000000-0002-0000-0000-00000F000000}">
          <x14:formula1>
            <xm:f>Dropdowns!$E$37:$E$76</xm:f>
          </x14:formula1>
          <xm:sqref>D46</xm:sqref>
        </x14:dataValidation>
        <x14:dataValidation type="list" allowBlank="1" xr:uid="{00000000-0002-0000-0000-000010000000}">
          <x14:formula1>
            <xm:f>Dropdowns!$E$37:$E$76</xm:f>
          </x14:formula1>
          <xm:sqref>D45 D47</xm:sqref>
        </x14:dataValidation>
        <x14:dataValidation type="list" allowBlank="1" showInputMessage="1" showErrorMessage="1" xr:uid="{25707FBF-4154-4367-80A7-E2CDA6B49A92}">
          <x14:formula1>
            <xm:f>Dropdowns!$N$2:$N$11</xm:f>
          </x14:formula1>
          <xm:sqref>D118:E118 D195:E195</xm:sqref>
        </x14:dataValidation>
        <x14:dataValidation type="list" allowBlank="1" showInputMessage="1" showErrorMessage="1" xr:uid="{07904501-27F9-4D95-A10F-83B3862F4417}">
          <x14:formula1>
            <xm:f>Dropdowns!$A$2:$A$8</xm:f>
          </x14:formula1>
          <xm:sqref>D196:E196</xm:sqref>
        </x14:dataValidation>
        <x14:dataValidation type="list" allowBlank="1" showInputMessage="1" showErrorMessage="1" xr:uid="{00F07326-F14E-4C40-8FC0-C686CC044ECA}">
          <x14:formula1>
            <xm:f>Dropdowns!$E$2:$E$10</xm:f>
          </x14:formula1>
          <xm:sqref>D215:E215</xm:sqref>
        </x14:dataValidation>
        <x14:dataValidation type="list" allowBlank="1" showInputMessage="1" showErrorMessage="1" xr:uid="{7EC0C102-A44A-4F6C-9327-D51EB8D70486}">
          <x14:formula1>
            <xm:f>Dropdowns!$C$2:$C$9</xm:f>
          </x14:formula1>
          <xm:sqref>D200:E200</xm:sqref>
        </x14:dataValidation>
        <x14:dataValidation type="list" allowBlank="1" showInputMessage="1" showErrorMessage="1" xr:uid="{61AC7FC0-8F4E-473B-93A7-2CA905329036}">
          <x14:formula1>
            <xm:f>Dropdowns!$H$13:$H$16</xm:f>
          </x14:formula1>
          <xm:sqref>D213:E213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F2669-E665-4C11-A561-A5DAF73E2173}">
  <dimension ref="A1:L244"/>
  <sheetViews>
    <sheetView tabSelected="1" topLeftCell="A5" workbookViewId="0">
      <selection activeCell="C44" sqref="C44"/>
    </sheetView>
  </sheetViews>
  <sheetFormatPr defaultRowHeight="15" x14ac:dyDescent="0.25"/>
  <cols>
    <col min="1" max="1" width="4.5703125" customWidth="1"/>
    <col min="3" max="3" width="150.28515625" customWidth="1"/>
    <col min="4" max="4" width="9.140625" style="73"/>
    <col min="6" max="6" width="8.85546875" style="75"/>
    <col min="7" max="7" width="25.5703125" style="75" customWidth="1"/>
    <col min="8" max="12" width="8.85546875" style="75"/>
  </cols>
  <sheetData>
    <row r="1" spans="1:4" x14ac:dyDescent="0.25">
      <c r="A1" s="120"/>
      <c r="B1" s="120"/>
      <c r="C1" s="120"/>
      <c r="D1" s="121"/>
    </row>
    <row r="2" spans="1:4" hidden="1" x14ac:dyDescent="0.25">
      <c r="A2" s="120"/>
      <c r="B2" s="120" t="s">
        <v>189</v>
      </c>
      <c r="C2" s="122" cm="1">
        <f t="array" ref="C2:D2">'Common Application'!D31:E31</f>
        <v>0</v>
      </c>
      <c r="D2" s="121">
        <v>0</v>
      </c>
    </row>
    <row r="3" spans="1:4" x14ac:dyDescent="0.25">
      <c r="A3" s="120"/>
      <c r="B3" s="123"/>
      <c r="C3" s="122"/>
      <c r="D3" s="121"/>
    </row>
    <row r="4" spans="1:4" x14ac:dyDescent="0.25">
      <c r="A4" s="120"/>
      <c r="B4" s="123"/>
      <c r="C4" s="122"/>
      <c r="D4" s="121"/>
    </row>
    <row r="5" spans="1:4" x14ac:dyDescent="0.25">
      <c r="A5" s="120"/>
      <c r="B5" s="123"/>
      <c r="C5" s="122"/>
      <c r="D5" s="121"/>
    </row>
    <row r="6" spans="1:4" x14ac:dyDescent="0.25">
      <c r="A6" s="120"/>
      <c r="B6" s="120"/>
      <c r="C6" s="122"/>
      <c r="D6" s="121"/>
    </row>
    <row r="7" spans="1:4" x14ac:dyDescent="0.25">
      <c r="A7" s="120"/>
      <c r="B7" s="120"/>
      <c r="C7" s="120"/>
      <c r="D7" s="121"/>
    </row>
    <row r="8" spans="1:4" x14ac:dyDescent="0.25">
      <c r="A8" s="120"/>
      <c r="B8" s="120"/>
      <c r="C8" s="120"/>
      <c r="D8" s="121"/>
    </row>
    <row r="9" spans="1:4" x14ac:dyDescent="0.25">
      <c r="A9" s="120"/>
      <c r="B9" s="120"/>
      <c r="C9" s="120"/>
      <c r="D9" s="121"/>
    </row>
    <row r="10" spans="1:4" x14ac:dyDescent="0.25">
      <c r="A10" s="120"/>
      <c r="B10" s="120"/>
      <c r="C10" s="120"/>
      <c r="D10" s="121"/>
    </row>
    <row r="11" spans="1:4" x14ac:dyDescent="0.25">
      <c r="A11" s="120"/>
      <c r="B11" s="120"/>
      <c r="C11" s="120"/>
      <c r="D11" s="121"/>
    </row>
    <row r="12" spans="1:4" x14ac:dyDescent="0.25">
      <c r="A12" s="120"/>
      <c r="B12" s="120"/>
      <c r="C12" s="120"/>
      <c r="D12" s="121"/>
    </row>
    <row r="13" spans="1:4" x14ac:dyDescent="0.25">
      <c r="A13" s="120"/>
      <c r="B13" s="120"/>
      <c r="C13" s="120"/>
      <c r="D13" s="121"/>
    </row>
    <row r="14" spans="1:4" x14ac:dyDescent="0.25">
      <c r="A14" s="120"/>
      <c r="B14" s="120"/>
      <c r="C14" s="120"/>
      <c r="D14" s="121"/>
    </row>
    <row r="15" spans="1:4" x14ac:dyDescent="0.25">
      <c r="A15" s="120"/>
      <c r="B15" s="120"/>
      <c r="C15" s="120"/>
      <c r="D15" s="121"/>
    </row>
    <row r="16" spans="1:4" x14ac:dyDescent="0.25">
      <c r="A16" s="120"/>
      <c r="B16" s="120"/>
      <c r="C16" s="120"/>
      <c r="D16" s="121"/>
    </row>
    <row r="17" spans="1:8" x14ac:dyDescent="0.25">
      <c r="A17" s="120"/>
      <c r="B17" s="120"/>
      <c r="C17" s="120"/>
      <c r="D17" s="121"/>
    </row>
    <row r="18" spans="1:8" x14ac:dyDescent="0.25">
      <c r="A18" s="120"/>
      <c r="B18" s="120"/>
      <c r="C18" s="120"/>
      <c r="D18" s="121"/>
    </row>
    <row r="19" spans="1:8" x14ac:dyDescent="0.25">
      <c r="A19" s="120"/>
      <c r="B19" s="120"/>
      <c r="C19" s="120"/>
      <c r="D19" s="121"/>
    </row>
    <row r="20" spans="1:8" x14ac:dyDescent="0.25">
      <c r="A20" s="120"/>
      <c r="B20" s="120"/>
      <c r="C20" s="120"/>
      <c r="D20" s="121"/>
    </row>
    <row r="21" spans="1:8" x14ac:dyDescent="0.25">
      <c r="A21" s="120"/>
      <c r="B21" s="120"/>
      <c r="C21" s="120"/>
      <c r="D21" s="121"/>
    </row>
    <row r="22" spans="1:8" x14ac:dyDescent="0.25">
      <c r="A22" s="120"/>
      <c r="B22" s="120"/>
      <c r="C22" s="120"/>
      <c r="D22" s="121"/>
    </row>
    <row r="23" spans="1:8" x14ac:dyDescent="0.25">
      <c r="A23" s="120"/>
      <c r="B23" s="120"/>
      <c r="C23" s="120"/>
      <c r="D23" s="121"/>
    </row>
    <row r="24" spans="1:8" x14ac:dyDescent="0.25">
      <c r="A24" s="120"/>
      <c r="B24" s="120"/>
      <c r="C24" s="120"/>
      <c r="D24" s="121"/>
    </row>
    <row r="25" spans="1:8" x14ac:dyDescent="0.25">
      <c r="A25" s="120"/>
      <c r="B25" s="120"/>
      <c r="C25" s="120"/>
      <c r="D25" s="121"/>
    </row>
    <row r="26" spans="1:8" x14ac:dyDescent="0.25">
      <c r="A26" s="120"/>
      <c r="B26" s="120"/>
      <c r="C26" s="120"/>
      <c r="D26" s="121"/>
    </row>
    <row r="27" spans="1:8" x14ac:dyDescent="0.25">
      <c r="A27" s="125"/>
      <c r="B27" s="126"/>
      <c r="C27" s="126"/>
      <c r="D27" s="127"/>
      <c r="G27" s="419"/>
      <c r="H27" s="419"/>
    </row>
    <row r="28" spans="1:8" x14ac:dyDescent="0.25">
      <c r="A28" s="128"/>
      <c r="B28" s="129"/>
      <c r="C28" s="130" t="str">
        <f>'Common Application'!B76</f>
        <v>Project Summary Statement</v>
      </c>
      <c r="D28" s="131"/>
    </row>
    <row r="29" spans="1:8" ht="130.15" customHeight="1" x14ac:dyDescent="0.25">
      <c r="A29" s="128"/>
      <c r="B29" s="129"/>
      <c r="C29" s="124" t="str">
        <f>'Common Application'!B77</f>
        <v>200 words max</v>
      </c>
      <c r="D29" s="131"/>
    </row>
    <row r="30" spans="1:8" x14ac:dyDescent="0.25">
      <c r="A30" s="128"/>
      <c r="B30" s="129"/>
      <c r="C30" s="129"/>
      <c r="D30" s="131"/>
    </row>
    <row r="31" spans="1:8" x14ac:dyDescent="0.25">
      <c r="A31" s="128"/>
      <c r="B31" s="129"/>
      <c r="C31" s="130" t="str">
        <f>'Common Application'!B79</f>
        <v>Client Impact Statement</v>
      </c>
      <c r="D31" s="131"/>
    </row>
    <row r="32" spans="1:8" ht="130.15" customHeight="1" x14ac:dyDescent="0.25">
      <c r="A32" s="128"/>
      <c r="B32" s="129"/>
      <c r="C32" s="124" t="str">
        <f>'Common Application'!B80</f>
        <v>200 words max</v>
      </c>
      <c r="D32" s="131"/>
    </row>
    <row r="33" spans="1:4" x14ac:dyDescent="0.25">
      <c r="A33" s="128"/>
      <c r="B33" s="129"/>
      <c r="C33" s="129"/>
      <c r="D33" s="131"/>
    </row>
    <row r="34" spans="1:4" x14ac:dyDescent="0.25">
      <c r="A34" s="128"/>
      <c r="B34" s="129"/>
      <c r="C34" s="130" t="str">
        <f>'Common Application'!B82</f>
        <v>Statement of Design Excellence</v>
      </c>
      <c r="D34" s="131"/>
    </row>
    <row r="35" spans="1:4" ht="130.15" customHeight="1" x14ac:dyDescent="0.25">
      <c r="A35" s="128"/>
      <c r="B35" s="129"/>
      <c r="C35" s="124">
        <f>'Common Application'!B83</f>
        <v>0</v>
      </c>
      <c r="D35" s="131"/>
    </row>
    <row r="36" spans="1:4" x14ac:dyDescent="0.25">
      <c r="A36" s="128"/>
      <c r="B36" s="129"/>
      <c r="C36" s="129"/>
      <c r="D36" s="131"/>
    </row>
    <row r="37" spans="1:4" x14ac:dyDescent="0.25">
      <c r="A37" s="128"/>
      <c r="B37" s="129"/>
      <c r="C37" s="130" t="str" cm="1">
        <f t="array" ref="C37:D37">'Common Application'!B109:C109</f>
        <v>Design for Equitable Communities Narrative</v>
      </c>
      <c r="D37" s="131">
        <v>0</v>
      </c>
    </row>
    <row r="38" spans="1:4" ht="81" customHeight="1" x14ac:dyDescent="0.25">
      <c r="A38" s="128"/>
      <c r="B38" s="129"/>
      <c r="C38" s="124" t="str">
        <f>'Common Application'!B110</f>
        <v>100 words max</v>
      </c>
      <c r="D38" s="131"/>
    </row>
    <row r="39" spans="1:4" x14ac:dyDescent="0.25">
      <c r="A39" s="128"/>
      <c r="B39" s="129"/>
      <c r="C39" s="129"/>
      <c r="D39" s="131"/>
    </row>
    <row r="40" spans="1:4" x14ac:dyDescent="0.25">
      <c r="A40" s="128"/>
      <c r="B40" s="129"/>
      <c r="C40" s="130" t="str" cm="1">
        <f t="array" ref="C40:D40">'Common Application'!B124:C124</f>
        <v>Design for Ecosystems Narrative</v>
      </c>
      <c r="D40" s="131">
        <v>0</v>
      </c>
    </row>
    <row r="41" spans="1:4" ht="79.5" customHeight="1" x14ac:dyDescent="0.25">
      <c r="A41" s="128"/>
      <c r="B41" s="129"/>
      <c r="C41" s="124" t="str">
        <f>'Common Application'!B125</f>
        <v>100 words max</v>
      </c>
      <c r="D41" s="131"/>
    </row>
    <row r="42" spans="1:4" x14ac:dyDescent="0.25">
      <c r="A42" s="128"/>
      <c r="B42" s="129"/>
      <c r="C42" s="129"/>
      <c r="D42" s="131"/>
    </row>
    <row r="43" spans="1:4" x14ac:dyDescent="0.25">
      <c r="A43" s="128"/>
      <c r="B43" s="129"/>
      <c r="C43" s="130" t="str" cm="1">
        <f t="array" ref="C43:D43">'Common Application'!B137:C137</f>
        <v>Design for Water Narrative</v>
      </c>
      <c r="D43" s="131">
        <v>0</v>
      </c>
    </row>
    <row r="44" spans="1:4" ht="80.25" customHeight="1" x14ac:dyDescent="0.25">
      <c r="A44" s="128"/>
      <c r="B44" s="129"/>
      <c r="C44" s="124" t="str" cm="1">
        <f t="array" ref="C44:D44">'Common Application'!B138:C138</f>
        <v>100 words max</v>
      </c>
      <c r="D44" s="131">
        <v>0</v>
      </c>
    </row>
    <row r="45" spans="1:4" x14ac:dyDescent="0.25">
      <c r="A45" s="128"/>
      <c r="B45" s="129"/>
      <c r="C45" s="129"/>
      <c r="D45" s="131"/>
    </row>
    <row r="46" spans="1:4" x14ac:dyDescent="0.25">
      <c r="A46" s="128"/>
      <c r="B46" s="129"/>
      <c r="C46" s="130" t="str" cm="1">
        <f t="array" ref="C46:D46">'Common Application'!B152:C152</f>
        <v>Design for Economy Narrative</v>
      </c>
      <c r="D46" s="131">
        <v>0</v>
      </c>
    </row>
    <row r="47" spans="1:4" ht="80.25" customHeight="1" x14ac:dyDescent="0.25">
      <c r="A47" s="128"/>
      <c r="B47" s="129"/>
      <c r="C47" s="124" t="str" cm="1">
        <f t="array" ref="C47:D47">'Common Application'!B153:C153</f>
        <v>100 words max</v>
      </c>
      <c r="D47" s="131">
        <v>0</v>
      </c>
    </row>
    <row r="48" spans="1:4" x14ac:dyDescent="0.25">
      <c r="A48" s="128"/>
      <c r="B48" s="129"/>
      <c r="C48" s="129"/>
      <c r="D48" s="131"/>
    </row>
    <row r="49" spans="1:4" x14ac:dyDescent="0.25">
      <c r="A49" s="128"/>
      <c r="B49" s="129"/>
      <c r="C49" s="130" t="str" cm="1">
        <f t="array" ref="C49:D49">'Common Application'!B176:C176</f>
        <v>Design for Energy Narrative</v>
      </c>
      <c r="D49" s="131">
        <v>0</v>
      </c>
    </row>
    <row r="50" spans="1:4" ht="79.5" customHeight="1" x14ac:dyDescent="0.25">
      <c r="A50" s="128"/>
      <c r="B50" s="129"/>
      <c r="C50" s="124" t="str" cm="1">
        <f t="array" ref="C50:D50">'Common Application'!B177:C177</f>
        <v>100 words max</v>
      </c>
      <c r="D50" s="131">
        <v>0</v>
      </c>
    </row>
    <row r="51" spans="1:4" x14ac:dyDescent="0.25">
      <c r="A51" s="128"/>
      <c r="B51" s="129"/>
      <c r="C51" s="129"/>
      <c r="D51" s="131"/>
    </row>
    <row r="52" spans="1:4" x14ac:dyDescent="0.25">
      <c r="A52" s="128"/>
      <c r="B52" s="129"/>
      <c r="C52" s="130" t="str" cm="1">
        <f t="array" ref="C52:D52">'Common Application'!B188:C188</f>
        <v>Design for Well-being Narrative</v>
      </c>
      <c r="D52" s="131">
        <v>0</v>
      </c>
    </row>
    <row r="53" spans="1:4" ht="79.5" customHeight="1" x14ac:dyDescent="0.25">
      <c r="A53" s="128"/>
      <c r="B53" s="129"/>
      <c r="C53" s="124" t="str" cm="1">
        <f t="array" ref="C53:D53">'Common Application'!B189:C189</f>
        <v>100 words max</v>
      </c>
      <c r="D53" s="131">
        <v>0</v>
      </c>
    </row>
    <row r="54" spans="1:4" x14ac:dyDescent="0.25">
      <c r="A54" s="128"/>
      <c r="B54" s="129"/>
      <c r="C54" s="129"/>
      <c r="D54" s="131"/>
    </row>
    <row r="55" spans="1:4" x14ac:dyDescent="0.25">
      <c r="A55" s="128"/>
      <c r="B55" s="129"/>
      <c r="C55" s="130" t="str" cm="1">
        <f t="array" ref="C55:D55">'Common Application'!B204:C204</f>
        <v>Design for Resources Narrative</v>
      </c>
      <c r="D55" s="131">
        <v>0</v>
      </c>
    </row>
    <row r="56" spans="1:4" ht="80.25" customHeight="1" x14ac:dyDescent="0.25">
      <c r="A56" s="128"/>
      <c r="B56" s="129"/>
      <c r="C56" s="124" t="str" cm="1">
        <f t="array" ref="C56:D56">'Common Application'!B205:C205</f>
        <v>100 words max</v>
      </c>
      <c r="D56" s="131">
        <v>0</v>
      </c>
    </row>
    <row r="57" spans="1:4" x14ac:dyDescent="0.25">
      <c r="A57" s="128"/>
      <c r="B57" s="129"/>
      <c r="C57" s="129"/>
      <c r="D57" s="131"/>
    </row>
    <row r="58" spans="1:4" x14ac:dyDescent="0.25">
      <c r="A58" s="128"/>
      <c r="B58" s="129"/>
      <c r="C58" s="130" t="str">
        <f>'Common Application'!B218</f>
        <v>Design for Change Narrative</v>
      </c>
      <c r="D58" s="131"/>
    </row>
    <row r="59" spans="1:4" ht="80.25" customHeight="1" x14ac:dyDescent="0.25">
      <c r="A59" s="128"/>
      <c r="B59" s="129"/>
      <c r="C59" s="124" t="str" cm="1">
        <f t="array" ref="C59:D59">'Common Application'!B219:C219</f>
        <v>100 words max</v>
      </c>
      <c r="D59" s="131">
        <v>0</v>
      </c>
    </row>
    <row r="60" spans="1:4" x14ac:dyDescent="0.25">
      <c r="A60" s="128"/>
      <c r="B60" s="129"/>
      <c r="C60" s="129"/>
      <c r="D60" s="131"/>
    </row>
    <row r="61" spans="1:4" x14ac:dyDescent="0.25">
      <c r="A61" s="128"/>
      <c r="B61" s="129"/>
      <c r="C61" s="130" t="str" cm="1">
        <f t="array" ref="C61:D61">'Common Application'!B228:C228</f>
        <v>Design for Discovery Narrative</v>
      </c>
      <c r="D61" s="131">
        <v>0</v>
      </c>
    </row>
    <row r="62" spans="1:4" ht="80.25" customHeight="1" x14ac:dyDescent="0.25">
      <c r="A62" s="128"/>
      <c r="B62" s="129"/>
      <c r="C62" s="124" t="str" cm="1">
        <f t="array" ref="C62:D62">'Common Application'!B229:C229</f>
        <v>100 words max</v>
      </c>
      <c r="D62" s="131">
        <v>0</v>
      </c>
    </row>
    <row r="63" spans="1:4" x14ac:dyDescent="0.25">
      <c r="A63" s="128"/>
      <c r="B63" s="129"/>
      <c r="C63" s="21"/>
      <c r="D63" s="131"/>
    </row>
    <row r="64" spans="1:4" x14ac:dyDescent="0.25">
      <c r="A64" s="132"/>
      <c r="B64" s="133"/>
      <c r="C64" s="134"/>
      <c r="D64" s="135"/>
    </row>
    <row r="65" spans="1:4" x14ac:dyDescent="0.25">
      <c r="A65" s="23"/>
      <c r="B65" s="23"/>
      <c r="C65" s="23"/>
      <c r="D65" s="94"/>
    </row>
    <row r="66" spans="1:4" x14ac:dyDescent="0.25">
      <c r="A66" s="23"/>
      <c r="B66" s="23"/>
      <c r="C66" s="23"/>
      <c r="D66" s="94"/>
    </row>
    <row r="67" spans="1:4" x14ac:dyDescent="0.25">
      <c r="A67" s="23"/>
      <c r="B67" s="23"/>
      <c r="C67" s="23"/>
      <c r="D67" s="94"/>
    </row>
    <row r="68" spans="1:4" x14ac:dyDescent="0.25">
      <c r="A68" s="23"/>
      <c r="B68" s="23"/>
      <c r="C68" s="23"/>
      <c r="D68" s="94"/>
    </row>
    <row r="69" spans="1:4" x14ac:dyDescent="0.25">
      <c r="A69" s="23"/>
      <c r="B69" s="23"/>
      <c r="C69" s="23"/>
      <c r="D69" s="94"/>
    </row>
    <row r="70" spans="1:4" x14ac:dyDescent="0.25">
      <c r="A70" s="23"/>
      <c r="B70" s="23"/>
      <c r="C70" s="23"/>
      <c r="D70" s="94"/>
    </row>
    <row r="71" spans="1:4" x14ac:dyDescent="0.25">
      <c r="A71" s="23"/>
      <c r="B71" s="23"/>
      <c r="C71" s="23"/>
      <c r="D71" s="94"/>
    </row>
    <row r="72" spans="1:4" x14ac:dyDescent="0.25">
      <c r="A72" s="23"/>
      <c r="B72" s="23"/>
      <c r="C72" s="23"/>
      <c r="D72" s="94"/>
    </row>
    <row r="73" spans="1:4" x14ac:dyDescent="0.25">
      <c r="A73" s="23"/>
      <c r="B73" s="23"/>
      <c r="C73" s="23"/>
      <c r="D73" s="94"/>
    </row>
    <row r="74" spans="1:4" x14ac:dyDescent="0.25">
      <c r="A74" s="23"/>
      <c r="B74" s="23"/>
      <c r="C74" s="23"/>
      <c r="D74" s="94"/>
    </row>
    <row r="75" spans="1:4" x14ac:dyDescent="0.25">
      <c r="A75" s="23"/>
      <c r="B75" s="23"/>
      <c r="C75" s="23"/>
      <c r="D75" s="94"/>
    </row>
    <row r="76" spans="1:4" x14ac:dyDescent="0.25">
      <c r="A76" s="23"/>
      <c r="B76" s="23"/>
      <c r="C76" s="23"/>
      <c r="D76" s="94"/>
    </row>
    <row r="77" spans="1:4" x14ac:dyDescent="0.25">
      <c r="A77" s="23"/>
      <c r="B77" s="23"/>
      <c r="C77" s="23"/>
      <c r="D77" s="94"/>
    </row>
    <row r="78" spans="1:4" x14ac:dyDescent="0.25">
      <c r="A78" s="23"/>
      <c r="B78" s="23"/>
      <c r="C78" s="23"/>
      <c r="D78" s="94"/>
    </row>
    <row r="79" spans="1:4" x14ac:dyDescent="0.25">
      <c r="A79" s="23"/>
      <c r="B79" s="23"/>
      <c r="C79" s="23"/>
      <c r="D79" s="94"/>
    </row>
    <row r="80" spans="1:4" x14ac:dyDescent="0.25">
      <c r="A80" s="23"/>
      <c r="B80" s="23"/>
      <c r="C80" s="23"/>
      <c r="D80" s="94"/>
    </row>
    <row r="81" spans="1:4" x14ac:dyDescent="0.25">
      <c r="A81" s="23"/>
      <c r="B81" s="23"/>
      <c r="C81" s="23"/>
      <c r="D81" s="94"/>
    </row>
    <row r="82" spans="1:4" x14ac:dyDescent="0.25">
      <c r="A82" s="23"/>
      <c r="B82" s="23"/>
      <c r="C82" s="23"/>
      <c r="D82" s="94"/>
    </row>
    <row r="83" spans="1:4" x14ac:dyDescent="0.25">
      <c r="A83" s="23"/>
      <c r="B83" s="23"/>
      <c r="C83" s="23"/>
      <c r="D83" s="94"/>
    </row>
    <row r="84" spans="1:4" x14ac:dyDescent="0.25">
      <c r="A84" s="23"/>
      <c r="B84" s="23"/>
      <c r="C84" s="23"/>
      <c r="D84" s="94"/>
    </row>
    <row r="85" spans="1:4" x14ac:dyDescent="0.25">
      <c r="A85" s="23"/>
      <c r="B85" s="23"/>
      <c r="C85" s="23"/>
      <c r="D85" s="94"/>
    </row>
    <row r="86" spans="1:4" x14ac:dyDescent="0.25">
      <c r="A86" s="23"/>
      <c r="B86" s="23"/>
      <c r="C86" s="23"/>
      <c r="D86" s="94"/>
    </row>
    <row r="87" spans="1:4" x14ac:dyDescent="0.25">
      <c r="A87" s="23"/>
      <c r="B87" s="23"/>
      <c r="C87" s="23"/>
      <c r="D87" s="94"/>
    </row>
    <row r="88" spans="1:4" x14ac:dyDescent="0.25">
      <c r="A88" s="23"/>
      <c r="B88" s="23"/>
      <c r="C88" s="23"/>
      <c r="D88" s="94"/>
    </row>
    <row r="89" spans="1:4" x14ac:dyDescent="0.25">
      <c r="A89" s="23"/>
      <c r="B89" s="23"/>
      <c r="C89" s="23"/>
      <c r="D89" s="94"/>
    </row>
    <row r="90" spans="1:4" x14ac:dyDescent="0.25">
      <c r="A90" s="23"/>
      <c r="B90" s="23"/>
      <c r="C90" s="23"/>
      <c r="D90" s="94"/>
    </row>
    <row r="91" spans="1:4" x14ac:dyDescent="0.25">
      <c r="A91" s="23"/>
      <c r="B91" s="23"/>
      <c r="C91" s="23"/>
      <c r="D91" s="94"/>
    </row>
    <row r="92" spans="1:4" x14ac:dyDescent="0.25">
      <c r="A92" s="23"/>
      <c r="B92" s="23"/>
      <c r="C92" s="23"/>
      <c r="D92" s="94"/>
    </row>
    <row r="93" spans="1:4" x14ac:dyDescent="0.25">
      <c r="A93" s="23"/>
      <c r="B93" s="23"/>
      <c r="C93" s="23"/>
      <c r="D93" s="94"/>
    </row>
    <row r="94" spans="1:4" x14ac:dyDescent="0.25">
      <c r="A94" s="23"/>
      <c r="B94" s="23"/>
      <c r="C94" s="23"/>
      <c r="D94" s="94"/>
    </row>
    <row r="95" spans="1:4" x14ac:dyDescent="0.25">
      <c r="A95" s="23"/>
      <c r="B95" s="23"/>
      <c r="C95" s="23"/>
      <c r="D95" s="94"/>
    </row>
    <row r="96" spans="1:4" x14ac:dyDescent="0.25">
      <c r="A96" s="23"/>
      <c r="B96" s="23"/>
      <c r="C96" s="23"/>
      <c r="D96" s="94"/>
    </row>
    <row r="97" spans="1:4" x14ac:dyDescent="0.25">
      <c r="A97" s="23"/>
      <c r="B97" s="23"/>
      <c r="C97" s="23"/>
      <c r="D97" s="94"/>
    </row>
    <row r="98" spans="1:4" x14ac:dyDescent="0.25">
      <c r="A98" s="23"/>
      <c r="B98" s="23"/>
      <c r="C98" s="23"/>
      <c r="D98" s="94"/>
    </row>
    <row r="99" spans="1:4" x14ac:dyDescent="0.25">
      <c r="A99" s="23"/>
      <c r="B99" s="23"/>
      <c r="C99" s="23"/>
      <c r="D99" s="94"/>
    </row>
    <row r="100" spans="1:4" x14ac:dyDescent="0.25">
      <c r="A100" s="23"/>
      <c r="B100" s="23"/>
      <c r="C100" s="23"/>
      <c r="D100" s="94"/>
    </row>
    <row r="101" spans="1:4" x14ac:dyDescent="0.25">
      <c r="A101" s="23"/>
      <c r="B101" s="23"/>
      <c r="C101" s="23"/>
      <c r="D101" s="94"/>
    </row>
    <row r="102" spans="1:4" x14ac:dyDescent="0.25">
      <c r="A102" s="23"/>
      <c r="B102" s="23"/>
      <c r="C102" s="23"/>
      <c r="D102" s="94"/>
    </row>
    <row r="103" spans="1:4" x14ac:dyDescent="0.25">
      <c r="A103" s="23"/>
      <c r="B103" s="23"/>
      <c r="C103" s="23"/>
      <c r="D103" s="94"/>
    </row>
    <row r="104" spans="1:4" x14ac:dyDescent="0.25">
      <c r="A104" s="23"/>
      <c r="B104" s="23"/>
      <c r="C104" s="23"/>
      <c r="D104" s="94"/>
    </row>
    <row r="105" spans="1:4" x14ac:dyDescent="0.25">
      <c r="A105" s="23"/>
      <c r="B105" s="23"/>
      <c r="C105" s="23"/>
      <c r="D105" s="94"/>
    </row>
    <row r="106" spans="1:4" x14ac:dyDescent="0.25">
      <c r="A106" s="23"/>
      <c r="B106" s="23"/>
      <c r="C106" s="23"/>
      <c r="D106" s="94"/>
    </row>
    <row r="107" spans="1:4" x14ac:dyDescent="0.25">
      <c r="A107" s="23"/>
      <c r="B107" s="23"/>
      <c r="C107" s="23"/>
      <c r="D107" s="94"/>
    </row>
    <row r="108" spans="1:4" x14ac:dyDescent="0.25">
      <c r="A108" s="23"/>
      <c r="B108" s="23"/>
      <c r="C108" s="23"/>
      <c r="D108" s="94"/>
    </row>
    <row r="109" spans="1:4" x14ac:dyDescent="0.25">
      <c r="A109" s="23"/>
      <c r="B109" s="23"/>
      <c r="C109" s="23"/>
      <c r="D109" s="94"/>
    </row>
    <row r="110" spans="1:4" x14ac:dyDescent="0.25">
      <c r="A110" s="23"/>
      <c r="B110" s="23"/>
      <c r="C110" s="23"/>
      <c r="D110" s="94"/>
    </row>
    <row r="111" spans="1:4" x14ac:dyDescent="0.25">
      <c r="A111" s="23"/>
      <c r="B111" s="23"/>
      <c r="C111" s="23"/>
      <c r="D111" s="94"/>
    </row>
    <row r="112" spans="1:4" x14ac:dyDescent="0.25">
      <c r="A112" s="23"/>
      <c r="B112" s="23"/>
      <c r="C112" s="23"/>
      <c r="D112" s="94"/>
    </row>
    <row r="113" spans="1:4" x14ac:dyDescent="0.25">
      <c r="A113" s="23"/>
      <c r="B113" s="23"/>
      <c r="C113" s="23"/>
      <c r="D113" s="94"/>
    </row>
    <row r="114" spans="1:4" x14ac:dyDescent="0.25">
      <c r="A114" s="23"/>
      <c r="B114" s="23"/>
      <c r="C114" s="23"/>
      <c r="D114" s="94"/>
    </row>
    <row r="115" spans="1:4" x14ac:dyDescent="0.25">
      <c r="A115" s="23"/>
      <c r="B115" s="23"/>
      <c r="C115" s="23"/>
      <c r="D115" s="94"/>
    </row>
    <row r="116" spans="1:4" x14ac:dyDescent="0.25">
      <c r="A116" s="23"/>
      <c r="B116" s="23"/>
      <c r="C116" s="23"/>
      <c r="D116" s="94"/>
    </row>
    <row r="117" spans="1:4" x14ac:dyDescent="0.25">
      <c r="A117" s="23"/>
      <c r="B117" s="23"/>
      <c r="C117" s="23"/>
      <c r="D117" s="94"/>
    </row>
    <row r="118" spans="1:4" x14ac:dyDescent="0.25">
      <c r="A118" s="23"/>
      <c r="B118" s="23"/>
      <c r="C118" s="23"/>
      <c r="D118" s="94"/>
    </row>
    <row r="119" spans="1:4" x14ac:dyDescent="0.25">
      <c r="A119" s="23"/>
      <c r="B119" s="23"/>
      <c r="C119" s="23"/>
      <c r="D119" s="94"/>
    </row>
    <row r="120" spans="1:4" x14ac:dyDescent="0.25">
      <c r="A120" s="23"/>
      <c r="B120" s="23"/>
      <c r="C120" s="23"/>
      <c r="D120" s="94"/>
    </row>
    <row r="121" spans="1:4" x14ac:dyDescent="0.25">
      <c r="A121" s="23"/>
      <c r="B121" s="23"/>
      <c r="C121" s="23"/>
      <c r="D121" s="94"/>
    </row>
    <row r="122" spans="1:4" x14ac:dyDescent="0.25">
      <c r="A122" s="23"/>
      <c r="B122" s="23"/>
      <c r="C122" s="23"/>
      <c r="D122" s="94"/>
    </row>
    <row r="123" spans="1:4" x14ac:dyDescent="0.25">
      <c r="A123" s="23"/>
      <c r="B123" s="23"/>
      <c r="C123" s="23"/>
      <c r="D123" s="94"/>
    </row>
    <row r="124" spans="1:4" x14ac:dyDescent="0.25">
      <c r="A124" s="23"/>
      <c r="B124" s="23"/>
      <c r="C124" s="23"/>
      <c r="D124" s="94"/>
    </row>
    <row r="125" spans="1:4" x14ac:dyDescent="0.25">
      <c r="A125" s="23"/>
      <c r="B125" s="23"/>
      <c r="C125" s="23"/>
      <c r="D125" s="94"/>
    </row>
    <row r="126" spans="1:4" x14ac:dyDescent="0.25">
      <c r="A126" s="23"/>
      <c r="B126" s="23"/>
      <c r="C126" s="23"/>
      <c r="D126" s="94"/>
    </row>
    <row r="127" spans="1:4" x14ac:dyDescent="0.25">
      <c r="A127" s="23"/>
      <c r="B127" s="23"/>
      <c r="C127" s="23"/>
      <c r="D127" s="94"/>
    </row>
    <row r="128" spans="1:4" x14ac:dyDescent="0.25">
      <c r="A128" s="23"/>
      <c r="B128" s="23"/>
      <c r="C128" s="23"/>
      <c r="D128" s="94"/>
    </row>
    <row r="129" spans="1:4" x14ac:dyDescent="0.25">
      <c r="A129" s="23"/>
      <c r="B129" s="23"/>
      <c r="C129" s="23"/>
      <c r="D129" s="94"/>
    </row>
    <row r="130" spans="1:4" x14ac:dyDescent="0.25">
      <c r="A130" s="23"/>
      <c r="B130" s="23"/>
      <c r="C130" s="23"/>
      <c r="D130" s="94"/>
    </row>
    <row r="131" spans="1:4" x14ac:dyDescent="0.25">
      <c r="A131" s="23"/>
      <c r="B131" s="23"/>
      <c r="C131" s="23"/>
      <c r="D131" s="94"/>
    </row>
    <row r="132" spans="1:4" x14ac:dyDescent="0.25">
      <c r="A132" s="23"/>
      <c r="B132" s="23"/>
      <c r="C132" s="23"/>
      <c r="D132" s="94"/>
    </row>
    <row r="133" spans="1:4" x14ac:dyDescent="0.25">
      <c r="A133" s="23"/>
      <c r="B133" s="23"/>
      <c r="C133" s="23"/>
      <c r="D133" s="94"/>
    </row>
    <row r="134" spans="1:4" x14ac:dyDescent="0.25">
      <c r="A134" s="23"/>
      <c r="B134" s="23"/>
      <c r="C134" s="23"/>
      <c r="D134" s="94"/>
    </row>
    <row r="135" spans="1:4" x14ac:dyDescent="0.25">
      <c r="A135" s="23"/>
      <c r="B135" s="23"/>
      <c r="C135" s="23"/>
      <c r="D135" s="94"/>
    </row>
    <row r="136" spans="1:4" x14ac:dyDescent="0.25">
      <c r="A136" s="23"/>
      <c r="B136" s="23"/>
      <c r="C136" s="23"/>
      <c r="D136" s="94"/>
    </row>
    <row r="137" spans="1:4" x14ac:dyDescent="0.25">
      <c r="A137" s="23"/>
      <c r="B137" s="23"/>
      <c r="C137" s="23"/>
      <c r="D137" s="94"/>
    </row>
    <row r="138" spans="1:4" x14ac:dyDescent="0.25">
      <c r="A138" s="23"/>
      <c r="B138" s="23"/>
      <c r="C138" s="23"/>
      <c r="D138" s="94"/>
    </row>
    <row r="139" spans="1:4" x14ac:dyDescent="0.25">
      <c r="A139" s="23"/>
      <c r="B139" s="23"/>
      <c r="C139" s="23"/>
      <c r="D139" s="94"/>
    </row>
    <row r="140" spans="1:4" x14ac:dyDescent="0.25">
      <c r="A140" s="23"/>
      <c r="B140" s="23"/>
      <c r="C140" s="23"/>
      <c r="D140" s="94"/>
    </row>
    <row r="141" spans="1:4" x14ac:dyDescent="0.25">
      <c r="A141" s="23"/>
      <c r="B141" s="23"/>
      <c r="C141" s="23"/>
      <c r="D141" s="94"/>
    </row>
    <row r="142" spans="1:4" x14ac:dyDescent="0.25">
      <c r="A142" s="23"/>
      <c r="B142" s="23"/>
      <c r="C142" s="23"/>
      <c r="D142" s="94"/>
    </row>
    <row r="143" spans="1:4" x14ac:dyDescent="0.25">
      <c r="A143" s="23"/>
      <c r="B143" s="23"/>
      <c r="C143" s="23"/>
      <c r="D143" s="94"/>
    </row>
    <row r="144" spans="1:4" x14ac:dyDescent="0.25">
      <c r="A144" s="23"/>
      <c r="B144" s="23"/>
      <c r="C144" s="23"/>
      <c r="D144" s="94"/>
    </row>
    <row r="145" spans="1:4" x14ac:dyDescent="0.25">
      <c r="A145" s="23"/>
      <c r="B145" s="23"/>
      <c r="C145" s="23"/>
      <c r="D145" s="94"/>
    </row>
    <row r="146" spans="1:4" x14ac:dyDescent="0.25">
      <c r="A146" s="23"/>
      <c r="B146" s="23"/>
      <c r="C146" s="23"/>
      <c r="D146" s="94"/>
    </row>
    <row r="147" spans="1:4" x14ac:dyDescent="0.25">
      <c r="A147" s="23"/>
      <c r="B147" s="23"/>
      <c r="C147" s="23"/>
      <c r="D147" s="94"/>
    </row>
    <row r="148" spans="1:4" x14ac:dyDescent="0.25">
      <c r="A148" s="23"/>
      <c r="B148" s="23"/>
      <c r="C148" s="23"/>
      <c r="D148" s="94"/>
    </row>
    <row r="149" spans="1:4" x14ac:dyDescent="0.25">
      <c r="A149" s="23"/>
      <c r="B149" s="23"/>
      <c r="C149" s="23"/>
      <c r="D149" s="94"/>
    </row>
    <row r="150" spans="1:4" x14ac:dyDescent="0.25">
      <c r="A150" s="23"/>
      <c r="B150" s="23"/>
      <c r="C150" s="23"/>
      <c r="D150" s="94"/>
    </row>
    <row r="151" spans="1:4" x14ac:dyDescent="0.25">
      <c r="A151" s="23"/>
      <c r="B151" s="23"/>
      <c r="C151" s="23"/>
      <c r="D151" s="94"/>
    </row>
    <row r="152" spans="1:4" x14ac:dyDescent="0.25">
      <c r="A152" s="23"/>
      <c r="B152" s="23"/>
      <c r="C152" s="23"/>
      <c r="D152" s="94"/>
    </row>
    <row r="153" spans="1:4" x14ac:dyDescent="0.25">
      <c r="A153" s="23"/>
      <c r="B153" s="23"/>
      <c r="C153" s="23"/>
      <c r="D153" s="94"/>
    </row>
    <row r="154" spans="1:4" x14ac:dyDescent="0.25">
      <c r="A154" s="23"/>
      <c r="B154" s="23"/>
      <c r="C154" s="23"/>
      <c r="D154" s="94"/>
    </row>
    <row r="155" spans="1:4" x14ac:dyDescent="0.25">
      <c r="A155" s="23"/>
      <c r="B155" s="23"/>
      <c r="C155" s="23"/>
      <c r="D155" s="94"/>
    </row>
    <row r="156" spans="1:4" x14ac:dyDescent="0.25">
      <c r="A156" s="23"/>
      <c r="B156" s="23"/>
      <c r="C156" s="23"/>
      <c r="D156" s="94"/>
    </row>
    <row r="157" spans="1:4" x14ac:dyDescent="0.25">
      <c r="A157" s="23"/>
      <c r="B157" s="23"/>
      <c r="C157" s="23"/>
      <c r="D157" s="94"/>
    </row>
    <row r="158" spans="1:4" x14ac:dyDescent="0.25">
      <c r="A158" s="23"/>
      <c r="B158" s="23"/>
      <c r="C158" s="23"/>
      <c r="D158" s="94"/>
    </row>
    <row r="159" spans="1:4" x14ac:dyDescent="0.25">
      <c r="A159" s="23"/>
      <c r="B159" s="23"/>
      <c r="C159" s="23"/>
      <c r="D159" s="94"/>
    </row>
    <row r="160" spans="1:4" x14ac:dyDescent="0.25">
      <c r="A160" s="23"/>
      <c r="B160" s="23"/>
      <c r="C160" s="23"/>
      <c r="D160" s="94"/>
    </row>
    <row r="161" spans="1:4" x14ac:dyDescent="0.25">
      <c r="A161" s="23"/>
      <c r="B161" s="23"/>
      <c r="C161" s="23"/>
      <c r="D161" s="94"/>
    </row>
    <row r="162" spans="1:4" x14ac:dyDescent="0.25">
      <c r="A162" s="23"/>
      <c r="B162" s="23"/>
      <c r="C162" s="23"/>
      <c r="D162" s="94"/>
    </row>
    <row r="163" spans="1:4" x14ac:dyDescent="0.25">
      <c r="A163" s="23"/>
      <c r="B163" s="23"/>
      <c r="C163" s="23"/>
      <c r="D163" s="94"/>
    </row>
    <row r="164" spans="1:4" x14ac:dyDescent="0.25">
      <c r="A164" s="23"/>
      <c r="B164" s="23"/>
      <c r="C164" s="23"/>
      <c r="D164" s="94"/>
    </row>
    <row r="165" spans="1:4" x14ac:dyDescent="0.25">
      <c r="A165" s="23"/>
      <c r="B165" s="23"/>
      <c r="C165" s="23"/>
      <c r="D165" s="94"/>
    </row>
    <row r="166" spans="1:4" x14ac:dyDescent="0.25">
      <c r="A166" s="23"/>
      <c r="B166" s="23"/>
      <c r="C166" s="23"/>
      <c r="D166" s="94"/>
    </row>
    <row r="167" spans="1:4" x14ac:dyDescent="0.25">
      <c r="A167" s="23"/>
      <c r="B167" s="23"/>
      <c r="C167" s="23"/>
      <c r="D167" s="94"/>
    </row>
    <row r="168" spans="1:4" x14ac:dyDescent="0.25">
      <c r="A168" s="23"/>
      <c r="B168" s="23"/>
      <c r="C168" s="23"/>
      <c r="D168" s="94"/>
    </row>
    <row r="169" spans="1:4" x14ac:dyDescent="0.25">
      <c r="A169" s="23"/>
      <c r="B169" s="23"/>
      <c r="C169" s="23"/>
      <c r="D169" s="94"/>
    </row>
    <row r="170" spans="1:4" x14ac:dyDescent="0.25">
      <c r="A170" s="23"/>
      <c r="B170" s="23"/>
      <c r="C170" s="23"/>
      <c r="D170" s="94"/>
    </row>
    <row r="171" spans="1:4" x14ac:dyDescent="0.25">
      <c r="A171" s="23"/>
      <c r="B171" s="23"/>
      <c r="C171" s="23"/>
      <c r="D171" s="94"/>
    </row>
    <row r="172" spans="1:4" x14ac:dyDescent="0.25">
      <c r="A172" s="23"/>
      <c r="B172" s="23"/>
      <c r="C172" s="23"/>
      <c r="D172" s="94"/>
    </row>
    <row r="173" spans="1:4" x14ac:dyDescent="0.25">
      <c r="A173" s="23"/>
      <c r="B173" s="23"/>
      <c r="C173" s="23"/>
      <c r="D173" s="94"/>
    </row>
    <row r="174" spans="1:4" x14ac:dyDescent="0.25">
      <c r="A174" s="23"/>
      <c r="B174" s="23"/>
      <c r="C174" s="23"/>
      <c r="D174" s="94"/>
    </row>
    <row r="175" spans="1:4" x14ac:dyDescent="0.25">
      <c r="A175" s="23"/>
      <c r="B175" s="23"/>
      <c r="C175" s="23"/>
      <c r="D175" s="94"/>
    </row>
    <row r="176" spans="1:4" x14ac:dyDescent="0.25">
      <c r="A176" s="23"/>
      <c r="B176" s="23"/>
      <c r="C176" s="23"/>
      <c r="D176" s="94"/>
    </row>
    <row r="177" spans="1:4" x14ac:dyDescent="0.25">
      <c r="A177" s="23"/>
      <c r="B177" s="23"/>
      <c r="C177" s="23"/>
      <c r="D177" s="94"/>
    </row>
    <row r="178" spans="1:4" x14ac:dyDescent="0.25">
      <c r="A178" s="23"/>
      <c r="B178" s="23"/>
      <c r="C178" s="23"/>
      <c r="D178" s="94"/>
    </row>
    <row r="179" spans="1:4" x14ac:dyDescent="0.25">
      <c r="A179" s="23"/>
      <c r="B179" s="23"/>
      <c r="C179" s="23"/>
      <c r="D179" s="94"/>
    </row>
    <row r="180" spans="1:4" x14ac:dyDescent="0.25">
      <c r="A180" s="23"/>
      <c r="B180" s="23"/>
      <c r="C180" s="23"/>
      <c r="D180" s="94"/>
    </row>
    <row r="181" spans="1:4" x14ac:dyDescent="0.25">
      <c r="A181" s="23"/>
      <c r="B181" s="23"/>
      <c r="C181" s="23"/>
      <c r="D181" s="94"/>
    </row>
    <row r="182" spans="1:4" x14ac:dyDescent="0.25">
      <c r="A182" s="23"/>
      <c r="B182" s="23"/>
      <c r="C182" s="23"/>
      <c r="D182" s="94"/>
    </row>
    <row r="183" spans="1:4" x14ac:dyDescent="0.25">
      <c r="A183" s="23"/>
      <c r="B183" s="23"/>
      <c r="C183" s="23"/>
      <c r="D183" s="94"/>
    </row>
    <row r="184" spans="1:4" x14ac:dyDescent="0.25">
      <c r="A184" s="23"/>
      <c r="B184" s="23"/>
      <c r="C184" s="23"/>
      <c r="D184" s="94"/>
    </row>
    <row r="185" spans="1:4" x14ac:dyDescent="0.25">
      <c r="A185" s="23"/>
      <c r="B185" s="23"/>
      <c r="C185" s="23"/>
      <c r="D185" s="94"/>
    </row>
    <row r="186" spans="1:4" x14ac:dyDescent="0.25">
      <c r="A186" s="23"/>
      <c r="B186" s="23"/>
      <c r="C186" s="23"/>
      <c r="D186" s="94"/>
    </row>
    <row r="187" spans="1:4" x14ac:dyDescent="0.25">
      <c r="A187" s="23"/>
      <c r="B187" s="23"/>
      <c r="C187" s="23"/>
      <c r="D187" s="94"/>
    </row>
    <row r="188" spans="1:4" x14ac:dyDescent="0.25">
      <c r="A188" s="23"/>
      <c r="B188" s="23"/>
      <c r="C188" s="23"/>
      <c r="D188" s="94"/>
    </row>
    <row r="189" spans="1:4" x14ac:dyDescent="0.25">
      <c r="A189" s="23"/>
      <c r="B189" s="23"/>
      <c r="C189" s="23"/>
      <c r="D189" s="94"/>
    </row>
    <row r="190" spans="1:4" x14ac:dyDescent="0.25">
      <c r="A190" s="23"/>
      <c r="B190" s="23"/>
      <c r="C190" s="23"/>
      <c r="D190" s="94"/>
    </row>
    <row r="191" spans="1:4" x14ac:dyDescent="0.25">
      <c r="A191" s="23"/>
      <c r="B191" s="23"/>
      <c r="C191" s="23"/>
      <c r="D191" s="94"/>
    </row>
    <row r="192" spans="1:4" x14ac:dyDescent="0.25">
      <c r="A192" s="23"/>
      <c r="B192" s="23"/>
      <c r="C192" s="23"/>
      <c r="D192" s="94"/>
    </row>
    <row r="193" spans="1:4" x14ac:dyDescent="0.25">
      <c r="A193" s="23"/>
      <c r="B193" s="23"/>
      <c r="C193" s="23"/>
      <c r="D193" s="94"/>
    </row>
    <row r="194" spans="1:4" x14ac:dyDescent="0.25">
      <c r="A194" s="23"/>
      <c r="B194" s="23"/>
      <c r="C194" s="23"/>
      <c r="D194" s="94"/>
    </row>
    <row r="195" spans="1:4" x14ac:dyDescent="0.25">
      <c r="A195" s="23"/>
      <c r="B195" s="23"/>
      <c r="C195" s="23"/>
      <c r="D195" s="94"/>
    </row>
    <row r="196" spans="1:4" x14ac:dyDescent="0.25">
      <c r="A196" s="23"/>
      <c r="B196" s="23"/>
      <c r="C196" s="23"/>
      <c r="D196" s="94"/>
    </row>
    <row r="197" spans="1:4" x14ac:dyDescent="0.25">
      <c r="A197" s="23"/>
      <c r="B197" s="23"/>
      <c r="C197" s="23"/>
      <c r="D197" s="94"/>
    </row>
    <row r="198" spans="1:4" x14ac:dyDescent="0.25">
      <c r="A198" s="23"/>
      <c r="B198" s="23"/>
      <c r="C198" s="23"/>
      <c r="D198" s="94"/>
    </row>
    <row r="199" spans="1:4" x14ac:dyDescent="0.25">
      <c r="A199" s="23"/>
      <c r="B199" s="23"/>
      <c r="C199" s="23"/>
      <c r="D199" s="94"/>
    </row>
    <row r="200" spans="1:4" x14ac:dyDescent="0.25">
      <c r="A200" s="23"/>
      <c r="B200" s="23"/>
      <c r="C200" s="23"/>
      <c r="D200" s="94"/>
    </row>
    <row r="201" spans="1:4" x14ac:dyDescent="0.25">
      <c r="A201" s="23"/>
      <c r="B201" s="23"/>
      <c r="C201" s="23"/>
      <c r="D201" s="94"/>
    </row>
    <row r="202" spans="1:4" x14ac:dyDescent="0.25">
      <c r="A202" s="23"/>
      <c r="B202" s="23"/>
      <c r="C202" s="23"/>
      <c r="D202" s="94"/>
    </row>
    <row r="203" spans="1:4" x14ac:dyDescent="0.25">
      <c r="A203" s="23"/>
      <c r="B203" s="23"/>
      <c r="C203" s="23"/>
      <c r="D203" s="94"/>
    </row>
    <row r="204" spans="1:4" x14ac:dyDescent="0.25">
      <c r="A204" s="23"/>
      <c r="B204" s="23"/>
      <c r="C204" s="23"/>
      <c r="D204" s="94"/>
    </row>
    <row r="205" spans="1:4" x14ac:dyDescent="0.25">
      <c r="A205" s="23"/>
      <c r="B205" s="23"/>
      <c r="C205" s="23"/>
      <c r="D205" s="94"/>
    </row>
    <row r="206" spans="1:4" x14ac:dyDescent="0.25">
      <c r="A206" s="23"/>
      <c r="B206" s="23"/>
      <c r="C206" s="23"/>
      <c r="D206" s="94"/>
    </row>
    <row r="207" spans="1:4" x14ac:dyDescent="0.25">
      <c r="A207" s="23"/>
      <c r="B207" s="23"/>
      <c r="C207" s="23"/>
      <c r="D207" s="94"/>
    </row>
    <row r="208" spans="1:4" x14ac:dyDescent="0.25">
      <c r="A208" s="23"/>
      <c r="B208" s="23"/>
      <c r="C208" s="23"/>
      <c r="D208" s="94"/>
    </row>
    <row r="209" spans="1:4" x14ac:dyDescent="0.25">
      <c r="A209" s="23"/>
      <c r="B209" s="23"/>
      <c r="C209" s="23"/>
      <c r="D209" s="94"/>
    </row>
    <row r="210" spans="1:4" x14ac:dyDescent="0.25">
      <c r="A210" s="23"/>
      <c r="B210" s="23"/>
      <c r="C210" s="23"/>
      <c r="D210" s="94"/>
    </row>
    <row r="211" spans="1:4" x14ac:dyDescent="0.25">
      <c r="A211" s="23"/>
      <c r="B211" s="23"/>
      <c r="C211" s="23"/>
      <c r="D211" s="94"/>
    </row>
    <row r="212" spans="1:4" x14ac:dyDescent="0.25">
      <c r="A212" s="23"/>
      <c r="B212" s="23"/>
      <c r="C212" s="23"/>
      <c r="D212" s="94"/>
    </row>
    <row r="213" spans="1:4" x14ac:dyDescent="0.25">
      <c r="A213" s="23"/>
      <c r="B213" s="23"/>
      <c r="C213" s="23"/>
      <c r="D213" s="94"/>
    </row>
    <row r="214" spans="1:4" x14ac:dyDescent="0.25">
      <c r="A214" s="23"/>
      <c r="B214" s="23"/>
      <c r="C214" s="23"/>
      <c r="D214" s="94"/>
    </row>
    <row r="215" spans="1:4" x14ac:dyDescent="0.25">
      <c r="A215" s="23"/>
      <c r="B215" s="23"/>
      <c r="C215" s="23"/>
      <c r="D215" s="94"/>
    </row>
    <row r="216" spans="1:4" x14ac:dyDescent="0.25">
      <c r="A216" s="23"/>
      <c r="B216" s="23"/>
      <c r="C216" s="23"/>
      <c r="D216" s="94"/>
    </row>
    <row r="217" spans="1:4" x14ac:dyDescent="0.25">
      <c r="A217" s="23"/>
      <c r="B217" s="23"/>
      <c r="C217" s="23"/>
      <c r="D217" s="94"/>
    </row>
    <row r="218" spans="1:4" x14ac:dyDescent="0.25">
      <c r="A218" s="23"/>
      <c r="B218" s="23"/>
      <c r="C218" s="23"/>
      <c r="D218" s="94"/>
    </row>
    <row r="219" spans="1:4" x14ac:dyDescent="0.25">
      <c r="A219" s="23"/>
      <c r="B219" s="23"/>
      <c r="C219" s="23"/>
      <c r="D219" s="94"/>
    </row>
    <row r="220" spans="1:4" x14ac:dyDescent="0.25">
      <c r="A220" s="23"/>
      <c r="B220" s="23"/>
      <c r="C220" s="23"/>
      <c r="D220" s="94"/>
    </row>
    <row r="221" spans="1:4" x14ac:dyDescent="0.25">
      <c r="A221" s="23"/>
      <c r="B221" s="23"/>
      <c r="C221" s="23"/>
      <c r="D221" s="94"/>
    </row>
    <row r="222" spans="1:4" x14ac:dyDescent="0.25">
      <c r="A222" s="23"/>
      <c r="B222" s="23"/>
      <c r="C222" s="23"/>
      <c r="D222" s="94"/>
    </row>
    <row r="223" spans="1:4" x14ac:dyDescent="0.25">
      <c r="A223" s="23"/>
      <c r="B223" s="23"/>
      <c r="C223" s="23"/>
      <c r="D223" s="94"/>
    </row>
    <row r="224" spans="1:4" x14ac:dyDescent="0.25">
      <c r="A224" s="23"/>
      <c r="B224" s="23"/>
      <c r="C224" s="23"/>
      <c r="D224" s="94"/>
    </row>
    <row r="225" spans="1:4" x14ac:dyDescent="0.25">
      <c r="A225" s="23"/>
      <c r="B225" s="23"/>
      <c r="C225" s="23"/>
      <c r="D225" s="94"/>
    </row>
    <row r="226" spans="1:4" x14ac:dyDescent="0.25">
      <c r="A226" s="23"/>
      <c r="B226" s="23"/>
      <c r="C226" s="23"/>
      <c r="D226" s="94"/>
    </row>
    <row r="227" spans="1:4" x14ac:dyDescent="0.25">
      <c r="A227" s="23"/>
      <c r="B227" s="23"/>
      <c r="C227" s="23"/>
      <c r="D227" s="94"/>
    </row>
    <row r="228" spans="1:4" x14ac:dyDescent="0.25">
      <c r="A228" s="23"/>
      <c r="B228" s="23"/>
      <c r="C228" s="23"/>
      <c r="D228" s="94"/>
    </row>
    <row r="229" spans="1:4" x14ac:dyDescent="0.25">
      <c r="A229" s="23"/>
      <c r="B229" s="23"/>
      <c r="C229" s="23"/>
      <c r="D229" s="94"/>
    </row>
    <row r="230" spans="1:4" x14ac:dyDescent="0.25">
      <c r="A230" s="23"/>
      <c r="B230" s="23"/>
      <c r="C230" s="23"/>
      <c r="D230" s="94"/>
    </row>
    <row r="231" spans="1:4" x14ac:dyDescent="0.25">
      <c r="A231" s="23"/>
      <c r="B231" s="23"/>
      <c r="C231" s="23"/>
      <c r="D231" s="94"/>
    </row>
    <row r="232" spans="1:4" x14ac:dyDescent="0.25">
      <c r="A232" s="23"/>
      <c r="B232" s="23"/>
      <c r="C232" s="23"/>
      <c r="D232" s="94"/>
    </row>
    <row r="233" spans="1:4" x14ac:dyDescent="0.25">
      <c r="A233" s="23"/>
      <c r="B233" s="23"/>
      <c r="C233" s="23"/>
      <c r="D233" s="94"/>
    </row>
    <row r="234" spans="1:4" x14ac:dyDescent="0.25">
      <c r="A234" s="23"/>
      <c r="B234" s="23"/>
      <c r="C234" s="23"/>
      <c r="D234" s="94"/>
    </row>
    <row r="235" spans="1:4" x14ac:dyDescent="0.25">
      <c r="A235" s="23"/>
      <c r="B235" s="23"/>
      <c r="C235" s="23"/>
      <c r="D235" s="94"/>
    </row>
    <row r="236" spans="1:4" x14ac:dyDescent="0.25">
      <c r="A236" s="23"/>
      <c r="B236" s="23"/>
      <c r="C236" s="23"/>
      <c r="D236" s="94"/>
    </row>
    <row r="237" spans="1:4" x14ac:dyDescent="0.25">
      <c r="A237" s="71"/>
      <c r="B237" s="71"/>
      <c r="C237" s="71"/>
      <c r="D237" s="72"/>
    </row>
    <row r="238" spans="1:4" x14ac:dyDescent="0.25">
      <c r="A238" s="71"/>
      <c r="B238" s="71"/>
      <c r="C238" s="71"/>
      <c r="D238" s="72"/>
    </row>
    <row r="239" spans="1:4" x14ac:dyDescent="0.25">
      <c r="A239" s="71"/>
      <c r="B239" s="71"/>
      <c r="C239" s="71"/>
      <c r="D239" s="72"/>
    </row>
    <row r="240" spans="1:4" x14ac:dyDescent="0.25">
      <c r="A240" s="71"/>
      <c r="B240" s="71"/>
      <c r="C240" s="71"/>
      <c r="D240" s="72"/>
    </row>
    <row r="241" spans="1:4" x14ac:dyDescent="0.25">
      <c r="A241" s="71"/>
      <c r="B241" s="71"/>
      <c r="C241" s="71"/>
      <c r="D241" s="72"/>
    </row>
    <row r="242" spans="1:4" x14ac:dyDescent="0.25">
      <c r="A242" s="71"/>
      <c r="B242" s="71"/>
      <c r="C242" s="71"/>
      <c r="D242" s="72"/>
    </row>
    <row r="243" spans="1:4" x14ac:dyDescent="0.25">
      <c r="A243" s="71"/>
      <c r="B243" s="71"/>
      <c r="C243" s="71"/>
      <c r="D243" s="72"/>
    </row>
    <row r="244" spans="1:4" x14ac:dyDescent="0.25">
      <c r="A244" s="71"/>
      <c r="B244" s="71"/>
      <c r="C244" s="71"/>
      <c r="D244" s="72"/>
    </row>
  </sheetData>
  <mergeCells count="1">
    <mergeCell ref="G27:H27"/>
  </mergeCells>
  <phoneticPr fontId="29" type="noConversion"/>
  <pageMargins left="0.7" right="0.7" top="0.75" bottom="0.75" header="0.3" footer="0.3"/>
  <pageSetup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77"/>
  <sheetViews>
    <sheetView workbookViewId="0">
      <selection activeCell="A12" sqref="A12"/>
    </sheetView>
  </sheetViews>
  <sheetFormatPr defaultRowHeight="15" x14ac:dyDescent="0.25"/>
  <cols>
    <col min="1" max="1" width="18.28515625" style="23" bestFit="1" customWidth="1"/>
    <col min="2" max="2" width="17" style="23" bestFit="1" customWidth="1"/>
    <col min="3" max="3" width="36.5703125" style="23" bestFit="1" customWidth="1"/>
    <col min="4" max="4" width="8.85546875" style="23" customWidth="1"/>
    <col min="5" max="5" width="26.140625" style="23" customWidth="1"/>
    <col min="6" max="7" width="8.85546875" style="23" customWidth="1"/>
    <col min="8" max="8" width="23.140625" style="23" bestFit="1" customWidth="1"/>
    <col min="9" max="12" width="8.85546875" style="23" customWidth="1"/>
    <col min="13" max="13" width="10.140625" style="23" customWidth="1"/>
    <col min="14" max="14" width="14.85546875" style="142" customWidth="1"/>
    <col min="15" max="15" width="8.85546875" style="23" customWidth="1"/>
    <col min="16" max="16" width="21" style="23" customWidth="1"/>
    <col min="17" max="17" width="8.85546875" style="23" customWidth="1"/>
    <col min="18" max="19" width="10.140625" style="23" customWidth="1"/>
    <col min="20" max="20" width="10.42578125" style="23" customWidth="1"/>
    <col min="21" max="21" width="8.85546875" style="23" customWidth="1"/>
    <col min="22" max="22" width="9.85546875" style="23" customWidth="1"/>
  </cols>
  <sheetData>
    <row r="1" spans="1:14" x14ac:dyDescent="0.25">
      <c r="A1" s="136" t="s">
        <v>425</v>
      </c>
      <c r="B1" s="23" t="s">
        <v>446</v>
      </c>
      <c r="C1" s="136" t="s">
        <v>443</v>
      </c>
      <c r="E1" s="119" t="s">
        <v>384</v>
      </c>
      <c r="H1" s="119" t="s">
        <v>412</v>
      </c>
      <c r="N1" s="140" t="s">
        <v>414</v>
      </c>
    </row>
    <row r="2" spans="1:14" x14ac:dyDescent="0.25">
      <c r="A2" s="23" t="s">
        <v>426</v>
      </c>
      <c r="C2" s="23" t="s">
        <v>436</v>
      </c>
      <c r="E2" s="118" t="s">
        <v>391</v>
      </c>
      <c r="G2" s="23">
        <v>1</v>
      </c>
      <c r="H2" s="23" t="s">
        <v>404</v>
      </c>
      <c r="I2" s="148">
        <f>(G2/MAX($G$2:$G$9)*2)</f>
        <v>0.25</v>
      </c>
      <c r="N2" s="141">
        <v>0.1</v>
      </c>
    </row>
    <row r="3" spans="1:14" x14ac:dyDescent="0.25">
      <c r="A3" s="23" t="s">
        <v>427</v>
      </c>
      <c r="C3" s="23" t="s">
        <v>437</v>
      </c>
      <c r="E3" s="118" t="s">
        <v>390</v>
      </c>
      <c r="G3" s="23">
        <v>2</v>
      </c>
      <c r="H3" s="23" t="s">
        <v>405</v>
      </c>
      <c r="I3" s="148">
        <f t="shared" ref="I3:I9" si="0">(G3/MAX($G$2:$G$9)*2)</f>
        <v>0.5</v>
      </c>
      <c r="N3" s="141">
        <v>0.2</v>
      </c>
    </row>
    <row r="4" spans="1:14" x14ac:dyDescent="0.25">
      <c r="A4" s="23" t="s">
        <v>428</v>
      </c>
      <c r="C4" s="23" t="s">
        <v>438</v>
      </c>
      <c r="E4" s="118" t="s">
        <v>392</v>
      </c>
      <c r="G4" s="23">
        <v>3</v>
      </c>
      <c r="H4" s="23" t="s">
        <v>406</v>
      </c>
      <c r="I4" s="148">
        <f t="shared" si="0"/>
        <v>0.75</v>
      </c>
      <c r="N4" s="141">
        <v>0.3</v>
      </c>
    </row>
    <row r="5" spans="1:14" x14ac:dyDescent="0.25">
      <c r="A5" s="23" t="s">
        <v>429</v>
      </c>
      <c r="C5" s="23" t="s">
        <v>439</v>
      </c>
      <c r="E5" s="118" t="s">
        <v>393</v>
      </c>
      <c r="G5" s="23">
        <v>4</v>
      </c>
      <c r="H5" s="23" t="s">
        <v>407</v>
      </c>
      <c r="I5" s="148">
        <f t="shared" si="0"/>
        <v>1</v>
      </c>
      <c r="N5" s="141">
        <v>0.4</v>
      </c>
    </row>
    <row r="6" spans="1:14" x14ac:dyDescent="0.25">
      <c r="A6" s="23" t="s">
        <v>430</v>
      </c>
      <c r="C6" s="23" t="s">
        <v>440</v>
      </c>
      <c r="E6" s="118" t="s">
        <v>397</v>
      </c>
      <c r="G6" s="23">
        <v>5</v>
      </c>
      <c r="H6" s="23" t="s">
        <v>408</v>
      </c>
      <c r="I6" s="148">
        <f t="shared" si="0"/>
        <v>1.25</v>
      </c>
      <c r="N6" s="141">
        <v>0.5</v>
      </c>
    </row>
    <row r="7" spans="1:14" x14ac:dyDescent="0.25">
      <c r="A7" s="23" t="s">
        <v>431</v>
      </c>
      <c r="C7" s="23" t="s">
        <v>441</v>
      </c>
      <c r="E7" s="118" t="s">
        <v>389</v>
      </c>
      <c r="G7" s="23">
        <v>6</v>
      </c>
      <c r="H7" s="23" t="s">
        <v>409</v>
      </c>
      <c r="I7" s="148">
        <f t="shared" si="0"/>
        <v>1.5</v>
      </c>
      <c r="N7" s="141">
        <v>0.6</v>
      </c>
    </row>
    <row r="8" spans="1:14" x14ac:dyDescent="0.25">
      <c r="A8" s="23" t="s">
        <v>398</v>
      </c>
      <c r="C8" s="23" t="s">
        <v>442</v>
      </c>
      <c r="E8" s="118" t="s">
        <v>394</v>
      </c>
      <c r="G8" s="23">
        <v>7</v>
      </c>
      <c r="H8" s="23" t="s">
        <v>410</v>
      </c>
      <c r="I8" s="148">
        <f t="shared" si="0"/>
        <v>1.75</v>
      </c>
      <c r="N8" s="141">
        <v>0.7</v>
      </c>
    </row>
    <row r="9" spans="1:14" x14ac:dyDescent="0.25">
      <c r="C9" s="23" t="s">
        <v>398</v>
      </c>
      <c r="E9" s="118" t="s">
        <v>396</v>
      </c>
      <c r="G9" s="23">
        <v>8</v>
      </c>
      <c r="H9" s="23" t="s">
        <v>411</v>
      </c>
      <c r="I9" s="148">
        <f t="shared" si="0"/>
        <v>2</v>
      </c>
      <c r="N9" s="141">
        <v>0.8</v>
      </c>
    </row>
    <row r="10" spans="1:14" x14ac:dyDescent="0.25">
      <c r="E10" s="118" t="s">
        <v>395</v>
      </c>
      <c r="N10" s="141">
        <v>0.9</v>
      </c>
    </row>
    <row r="11" spans="1:14" x14ac:dyDescent="0.25">
      <c r="E11" s="23" t="s">
        <v>398</v>
      </c>
      <c r="N11" s="141">
        <v>1</v>
      </c>
    </row>
    <row r="12" spans="1:14" x14ac:dyDescent="0.25">
      <c r="A12" s="136" t="s">
        <v>4</v>
      </c>
      <c r="H12" s="119" t="s">
        <v>460</v>
      </c>
    </row>
    <row r="13" spans="1:14" x14ac:dyDescent="0.25">
      <c r="A13" s="23" t="s">
        <v>470</v>
      </c>
      <c r="H13" s="23" t="s">
        <v>461</v>
      </c>
      <c r="I13" s="23">
        <v>0</v>
      </c>
    </row>
    <row r="14" spans="1:14" x14ac:dyDescent="0.25">
      <c r="A14" s="23" t="s">
        <v>471</v>
      </c>
      <c r="H14" s="23" t="s">
        <v>462</v>
      </c>
      <c r="I14" s="148">
        <f>(10/6)/3</f>
        <v>0.55555555555555558</v>
      </c>
    </row>
    <row r="15" spans="1:14" x14ac:dyDescent="0.25">
      <c r="A15" s="23" t="s">
        <v>472</v>
      </c>
      <c r="H15" s="23" t="s">
        <v>463</v>
      </c>
      <c r="I15" s="148">
        <f>(10/6)/2</f>
        <v>0.83333333333333337</v>
      </c>
    </row>
    <row r="16" spans="1:14" x14ac:dyDescent="0.25">
      <c r="H16" s="23" t="s">
        <v>464</v>
      </c>
      <c r="I16" s="148">
        <f>10/6</f>
        <v>1.6666666666666667</v>
      </c>
    </row>
    <row r="17" spans="1:22" x14ac:dyDescent="0.25">
      <c r="I17" s="148"/>
    </row>
    <row r="18" spans="1:22" x14ac:dyDescent="0.25">
      <c r="I18" s="148"/>
    </row>
    <row r="19" spans="1:22" x14ac:dyDescent="0.25">
      <c r="I19" s="148"/>
    </row>
    <row r="20" spans="1:22" x14ac:dyDescent="0.25">
      <c r="I20" s="148"/>
    </row>
    <row r="29" spans="1:22" ht="15.75" thickBot="1" x14ac:dyDescent="0.3"/>
    <row r="30" spans="1:22" x14ac:dyDescent="0.25">
      <c r="A30" s="423" t="s">
        <v>28</v>
      </c>
      <c r="B30" s="424"/>
      <c r="C30" s="425"/>
      <c r="D30" s="68"/>
      <c r="E30" s="432" t="s">
        <v>190</v>
      </c>
      <c r="F30" s="433"/>
      <c r="G30" s="434"/>
      <c r="H30" s="432" t="s">
        <v>191</v>
      </c>
      <c r="I30" s="433"/>
      <c r="J30" s="433"/>
      <c r="K30" s="433"/>
      <c r="L30" s="433"/>
      <c r="M30" s="434"/>
      <c r="N30" s="444" t="s">
        <v>192</v>
      </c>
      <c r="O30" s="445"/>
      <c r="P30" s="450" t="s">
        <v>193</v>
      </c>
      <c r="Q30" s="434"/>
      <c r="R30" s="432" t="s">
        <v>194</v>
      </c>
      <c r="S30" s="433"/>
      <c r="T30" s="433"/>
      <c r="U30" s="433"/>
      <c r="V30" s="434"/>
    </row>
    <row r="31" spans="1:22" x14ac:dyDescent="0.25">
      <c r="A31" s="426"/>
      <c r="B31" s="427"/>
      <c r="C31" s="428"/>
      <c r="D31" s="69"/>
      <c r="E31" s="435"/>
      <c r="F31" s="436"/>
      <c r="G31" s="437"/>
      <c r="H31" s="468" t="s">
        <v>195</v>
      </c>
      <c r="I31" s="469"/>
      <c r="J31" s="469"/>
      <c r="K31" s="469"/>
      <c r="L31" s="469"/>
      <c r="M31" s="470"/>
      <c r="N31" s="446"/>
      <c r="O31" s="447"/>
      <c r="P31" s="451"/>
      <c r="Q31" s="437"/>
      <c r="R31" s="435"/>
      <c r="S31" s="436"/>
      <c r="T31" s="436"/>
      <c r="U31" s="436"/>
      <c r="V31" s="437"/>
    </row>
    <row r="32" spans="1:22" x14ac:dyDescent="0.25">
      <c r="A32" s="426"/>
      <c r="B32" s="427"/>
      <c r="C32" s="428"/>
      <c r="D32" s="69"/>
      <c r="E32" s="435"/>
      <c r="F32" s="436"/>
      <c r="G32" s="437"/>
      <c r="H32" s="468"/>
      <c r="I32" s="469"/>
      <c r="J32" s="469"/>
      <c r="K32" s="469"/>
      <c r="L32" s="469"/>
      <c r="M32" s="470"/>
      <c r="N32" s="446"/>
      <c r="O32" s="447"/>
      <c r="P32" s="451"/>
      <c r="Q32" s="437"/>
      <c r="R32" s="435"/>
      <c r="S32" s="436"/>
      <c r="T32" s="436"/>
      <c r="U32" s="436"/>
      <c r="V32" s="437"/>
    </row>
    <row r="33" spans="1:22" ht="15.75" thickBot="1" x14ac:dyDescent="0.3">
      <c r="A33" s="429"/>
      <c r="B33" s="430"/>
      <c r="C33" s="431"/>
      <c r="D33" s="70"/>
      <c r="E33" s="438"/>
      <c r="F33" s="439"/>
      <c r="G33" s="440"/>
      <c r="H33" s="1"/>
      <c r="I33" s="2">
        <v>0.36</v>
      </c>
      <c r="J33" s="2">
        <v>0.12</v>
      </c>
      <c r="K33" s="2">
        <v>0.16</v>
      </c>
      <c r="L33" s="2">
        <f>J33</f>
        <v>0.12</v>
      </c>
      <c r="M33" s="3"/>
      <c r="N33" s="448"/>
      <c r="O33" s="449"/>
      <c r="P33" s="452"/>
      <c r="Q33" s="440"/>
      <c r="R33" s="465"/>
      <c r="S33" s="466"/>
      <c r="T33" s="466"/>
      <c r="U33" s="466"/>
      <c r="V33" s="467"/>
    </row>
    <row r="34" spans="1:22" x14ac:dyDescent="0.25">
      <c r="A34" s="471" t="s">
        <v>196</v>
      </c>
      <c r="B34" s="474" t="s">
        <v>197</v>
      </c>
      <c r="C34" s="477" t="s">
        <v>198</v>
      </c>
      <c r="D34" s="480" t="s">
        <v>199</v>
      </c>
      <c r="E34" s="483" t="s">
        <v>28</v>
      </c>
      <c r="F34" s="453" t="s">
        <v>200</v>
      </c>
      <c r="G34" s="456" t="s">
        <v>201</v>
      </c>
      <c r="H34" s="459" t="s">
        <v>202</v>
      </c>
      <c r="I34" s="441" t="s">
        <v>203</v>
      </c>
      <c r="J34" s="441" t="s">
        <v>204</v>
      </c>
      <c r="K34" s="441" t="s">
        <v>205</v>
      </c>
      <c r="L34" s="441" t="s">
        <v>206</v>
      </c>
      <c r="M34" s="494" t="s">
        <v>207</v>
      </c>
      <c r="N34" s="497" t="s">
        <v>208</v>
      </c>
      <c r="O34" s="500" t="s">
        <v>209</v>
      </c>
      <c r="P34" s="503" t="s">
        <v>210</v>
      </c>
      <c r="Q34" s="420" t="s">
        <v>211</v>
      </c>
      <c r="R34" s="462" t="s">
        <v>212</v>
      </c>
      <c r="S34" s="486" t="s">
        <v>213</v>
      </c>
      <c r="T34" s="486" t="s">
        <v>214</v>
      </c>
      <c r="U34" s="488" t="s">
        <v>215</v>
      </c>
      <c r="V34" s="491" t="s">
        <v>216</v>
      </c>
    </row>
    <row r="35" spans="1:22" x14ac:dyDescent="0.25">
      <c r="A35" s="472"/>
      <c r="B35" s="475"/>
      <c r="C35" s="478"/>
      <c r="D35" s="481"/>
      <c r="E35" s="484"/>
      <c r="F35" s="454"/>
      <c r="G35" s="457"/>
      <c r="H35" s="460"/>
      <c r="I35" s="442"/>
      <c r="J35" s="442"/>
      <c r="K35" s="442"/>
      <c r="L35" s="442"/>
      <c r="M35" s="495"/>
      <c r="N35" s="498"/>
      <c r="O35" s="501"/>
      <c r="P35" s="504"/>
      <c r="Q35" s="421"/>
      <c r="R35" s="463"/>
      <c r="S35" s="442"/>
      <c r="T35" s="442"/>
      <c r="U35" s="489"/>
      <c r="V35" s="492"/>
    </row>
    <row r="36" spans="1:22" ht="15.75" thickBot="1" x14ac:dyDescent="0.3">
      <c r="A36" s="473"/>
      <c r="B36" s="476"/>
      <c r="C36" s="479"/>
      <c r="D36" s="482"/>
      <c r="E36" s="485"/>
      <c r="F36" s="455"/>
      <c r="G36" s="458"/>
      <c r="H36" s="461"/>
      <c r="I36" s="443"/>
      <c r="J36" s="443"/>
      <c r="K36" s="443"/>
      <c r="L36" s="443"/>
      <c r="M36" s="496"/>
      <c r="N36" s="499"/>
      <c r="O36" s="502"/>
      <c r="P36" s="505"/>
      <c r="Q36" s="422"/>
      <c r="R36" s="464"/>
      <c r="S36" s="487"/>
      <c r="T36" s="487"/>
      <c r="U36" s="490"/>
      <c r="V36" s="493"/>
    </row>
    <row r="37" spans="1:22" x14ac:dyDescent="0.25">
      <c r="A37" s="50">
        <f>IF('Common Application'!$D$45=E37,'Common Application'!$E$45,0)</f>
        <v>0</v>
      </c>
      <c r="B37" s="27">
        <f>IF('Common Application'!$D$46=E37,'Common Application'!$E$46,0)</f>
        <v>0</v>
      </c>
      <c r="C37" s="15">
        <f>IF('Common Application'!$D$47=E37,'Common Application'!$E$47,0)</f>
        <v>0</v>
      </c>
      <c r="D37" s="4">
        <f t="shared" ref="D37:D76" si="1">SUM(A37:C37)</f>
        <v>0</v>
      </c>
      <c r="E37" s="5" t="s">
        <v>217</v>
      </c>
      <c r="F37" s="6">
        <v>77</v>
      </c>
      <c r="G37" s="7">
        <v>1</v>
      </c>
      <c r="H37" s="8" t="s">
        <v>218</v>
      </c>
      <c r="I37" s="9">
        <v>0.7</v>
      </c>
      <c r="J37" s="9">
        <v>0.23</v>
      </c>
      <c r="K37" s="9">
        <v>0.01</v>
      </c>
      <c r="L37" s="9">
        <v>0.06</v>
      </c>
      <c r="M37" s="10">
        <f t="shared" ref="M37:M67" si="2">(F37*I37*$E$79)+(F37*J37*$F$79)+(F37*K37*$G$79)+(F37*L37*$H$79)</f>
        <v>0</v>
      </c>
      <c r="N37" s="143" t="s">
        <v>219</v>
      </c>
      <c r="O37" s="12">
        <v>67</v>
      </c>
      <c r="P37" s="8" t="s">
        <v>218</v>
      </c>
      <c r="Q37" s="10">
        <v>14.6</v>
      </c>
      <c r="R37" s="13">
        <f t="shared" ref="R37:R76" si="3">M37*D37</f>
        <v>0</v>
      </c>
      <c r="S37" s="11">
        <f t="shared" ref="S37:S76" si="4">D37*F37</f>
        <v>0</v>
      </c>
      <c r="T37" s="11">
        <f t="shared" ref="T37:T76" si="5">D37*Q37</f>
        <v>0</v>
      </c>
      <c r="U37" s="11">
        <f t="shared" ref="U37:U76" si="6">O37*D37</f>
        <v>0</v>
      </c>
      <c r="V37" s="14">
        <f t="shared" ref="V37:V76" si="7">D37*G37</f>
        <v>0</v>
      </c>
    </row>
    <row r="38" spans="1:22" x14ac:dyDescent="0.25">
      <c r="A38" s="50">
        <f>IF('Common Application'!$D$45=E38,'Common Application'!$E$45,0)</f>
        <v>0</v>
      </c>
      <c r="B38" s="27">
        <f>IF('Common Application'!$D$46=E38,'Common Application'!$E$46,0)</f>
        <v>0</v>
      </c>
      <c r="C38" s="15">
        <f>IF('Common Application'!$D$47=E38,'Common Application'!$E$47,0)</f>
        <v>0</v>
      </c>
      <c r="D38" s="16">
        <f t="shared" si="1"/>
        <v>0</v>
      </c>
      <c r="E38" s="5" t="s">
        <v>220</v>
      </c>
      <c r="F38" s="17">
        <v>52</v>
      </c>
      <c r="G38" s="10">
        <v>1.2</v>
      </c>
      <c r="H38" s="8" t="s">
        <v>221</v>
      </c>
      <c r="I38" s="9">
        <v>0.56999999999999995</v>
      </c>
      <c r="J38" s="9">
        <v>0.28000000000000003</v>
      </c>
      <c r="K38" s="9">
        <v>0.01</v>
      </c>
      <c r="L38" s="9">
        <v>0.13</v>
      </c>
      <c r="M38" s="10">
        <f t="shared" si="2"/>
        <v>0</v>
      </c>
      <c r="N38" s="143" t="s">
        <v>219</v>
      </c>
      <c r="O38" s="12">
        <v>67</v>
      </c>
      <c r="P38" s="8" t="s">
        <v>222</v>
      </c>
      <c r="Q38" s="10">
        <v>25.7</v>
      </c>
      <c r="R38" s="13">
        <f t="shared" si="3"/>
        <v>0</v>
      </c>
      <c r="S38" s="11">
        <f t="shared" si="4"/>
        <v>0</v>
      </c>
      <c r="T38" s="11">
        <f t="shared" si="5"/>
        <v>0</v>
      </c>
      <c r="U38" s="11">
        <f t="shared" si="6"/>
        <v>0</v>
      </c>
      <c r="V38" s="14">
        <f t="shared" si="7"/>
        <v>0</v>
      </c>
    </row>
    <row r="39" spans="1:22" x14ac:dyDescent="0.25">
      <c r="A39" s="50">
        <f>IF('Common Application'!$D$45=E39,'Common Application'!$E$45,0)</f>
        <v>0</v>
      </c>
      <c r="B39" s="27">
        <f>IF('Common Application'!$D$46=E39,'Common Application'!$E$46,0)</f>
        <v>0</v>
      </c>
      <c r="C39" s="15">
        <f>IF('Common Application'!$D$47=E39,'Common Application'!$E$47,0)</f>
        <v>0</v>
      </c>
      <c r="D39" s="16">
        <f t="shared" si="1"/>
        <v>0</v>
      </c>
      <c r="E39" s="5" t="s">
        <v>226</v>
      </c>
      <c r="F39" s="17">
        <v>66</v>
      </c>
      <c r="G39" s="10">
        <v>1.1000000000000001</v>
      </c>
      <c r="H39" s="8" t="s">
        <v>221</v>
      </c>
      <c r="I39" s="9">
        <v>0.56999999999999995</v>
      </c>
      <c r="J39" s="9">
        <v>0.28000000000000003</v>
      </c>
      <c r="K39" s="9">
        <v>0.01</v>
      </c>
      <c r="L39" s="9">
        <v>0.13</v>
      </c>
      <c r="M39" s="10">
        <f t="shared" si="2"/>
        <v>0</v>
      </c>
      <c r="N39" s="143" t="s">
        <v>219</v>
      </c>
      <c r="O39" s="12">
        <v>67</v>
      </c>
      <c r="P39" s="8" t="s">
        <v>222</v>
      </c>
      <c r="Q39" s="10">
        <v>25.7</v>
      </c>
      <c r="R39" s="13">
        <f t="shared" si="3"/>
        <v>0</v>
      </c>
      <c r="S39" s="11">
        <f t="shared" si="4"/>
        <v>0</v>
      </c>
      <c r="T39" s="11">
        <f t="shared" si="5"/>
        <v>0</v>
      </c>
      <c r="U39" s="11">
        <f t="shared" si="6"/>
        <v>0</v>
      </c>
      <c r="V39" s="14">
        <f t="shared" si="7"/>
        <v>0</v>
      </c>
    </row>
    <row r="40" spans="1:22" x14ac:dyDescent="0.25">
      <c r="A40" s="50">
        <f>IF('Common Application'!$D$45=E40,'Common Application'!$E$45,0)</f>
        <v>0</v>
      </c>
      <c r="B40" s="27">
        <f>IF('Common Application'!$D$46=E40,'Common Application'!$E$46,0)</f>
        <v>0</v>
      </c>
      <c r="C40" s="15">
        <f>IF('Common Application'!$D$47=E40,'Common Application'!$E$47,0)</f>
        <v>0</v>
      </c>
      <c r="D40" s="16">
        <f t="shared" si="1"/>
        <v>0</v>
      </c>
      <c r="E40" s="5" t="s">
        <v>227</v>
      </c>
      <c r="F40" s="17">
        <v>118</v>
      </c>
      <c r="G40" s="10">
        <v>1.2</v>
      </c>
      <c r="H40" s="8" t="s">
        <v>218</v>
      </c>
      <c r="I40" s="9">
        <v>0.7</v>
      </c>
      <c r="J40" s="9">
        <v>0.23</v>
      </c>
      <c r="K40" s="9">
        <v>0.01</v>
      </c>
      <c r="L40" s="9">
        <v>0.06</v>
      </c>
      <c r="M40" s="10">
        <f t="shared" si="2"/>
        <v>0</v>
      </c>
      <c r="N40" s="143" t="s">
        <v>219</v>
      </c>
      <c r="O40" s="12">
        <v>67</v>
      </c>
      <c r="P40" s="8" t="s">
        <v>218</v>
      </c>
      <c r="Q40" s="10">
        <v>14.6</v>
      </c>
      <c r="R40" s="13">
        <f t="shared" si="3"/>
        <v>0</v>
      </c>
      <c r="S40" s="11">
        <f t="shared" si="4"/>
        <v>0</v>
      </c>
      <c r="T40" s="11">
        <f t="shared" si="5"/>
        <v>0</v>
      </c>
      <c r="U40" s="11">
        <f t="shared" si="6"/>
        <v>0</v>
      </c>
      <c r="V40" s="14">
        <f t="shared" si="7"/>
        <v>0</v>
      </c>
    </row>
    <row r="41" spans="1:22" x14ac:dyDescent="0.25">
      <c r="A41" s="50">
        <f>IF('Common Application'!$D$45=E41,'Common Application'!$E$45,0)</f>
        <v>0</v>
      </c>
      <c r="B41" s="27">
        <f>IF('Common Application'!$D$46=E41,'Common Application'!$E$46,0)</f>
        <v>0</v>
      </c>
      <c r="C41" s="15">
        <f>IF('Common Application'!$D$47=E41,'Common Application'!$E$47,0)</f>
        <v>0</v>
      </c>
      <c r="D41" s="16">
        <f t="shared" si="1"/>
        <v>0</v>
      </c>
      <c r="E41" s="5" t="s">
        <v>223</v>
      </c>
      <c r="F41" s="17">
        <v>120</v>
      </c>
      <c r="G41" s="10">
        <v>1.2</v>
      </c>
      <c r="H41" s="8" t="s">
        <v>224</v>
      </c>
      <c r="I41" s="9">
        <v>0.54</v>
      </c>
      <c r="J41" s="9">
        <v>0.35</v>
      </c>
      <c r="K41" s="9">
        <v>0.03</v>
      </c>
      <c r="L41" s="9">
        <v>0</v>
      </c>
      <c r="M41" s="10">
        <f t="shared" si="2"/>
        <v>0</v>
      </c>
      <c r="N41" s="143" t="s">
        <v>225</v>
      </c>
      <c r="O41" s="12">
        <v>96</v>
      </c>
      <c r="P41" s="8" t="s">
        <v>224</v>
      </c>
      <c r="Q41" s="10">
        <v>14.6</v>
      </c>
      <c r="R41" s="13">
        <f t="shared" si="3"/>
        <v>0</v>
      </c>
      <c r="S41" s="11">
        <f t="shared" si="4"/>
        <v>0</v>
      </c>
      <c r="T41" s="11">
        <f t="shared" si="5"/>
        <v>0</v>
      </c>
      <c r="U41" s="11">
        <f t="shared" si="6"/>
        <v>0</v>
      </c>
      <c r="V41" s="14">
        <f t="shared" si="7"/>
        <v>0</v>
      </c>
    </row>
    <row r="42" spans="1:22" x14ac:dyDescent="0.25">
      <c r="A42" s="50">
        <f>IF('Common Application'!$D$45=E42,'Common Application'!$E$45,0)</f>
        <v>0</v>
      </c>
      <c r="B42" s="27">
        <f>IF('Common Application'!$D$46=E42,'Common Application'!$E$46,0)</f>
        <v>0</v>
      </c>
      <c r="C42" s="15">
        <f>IF('Common Application'!$D$47=E42,'Common Application'!$E$47,0)</f>
        <v>0</v>
      </c>
      <c r="D42" s="16">
        <f t="shared" si="1"/>
        <v>0</v>
      </c>
      <c r="E42" s="5" t="s">
        <v>228</v>
      </c>
      <c r="F42" s="17">
        <v>75</v>
      </c>
      <c r="G42" s="10">
        <v>1.2</v>
      </c>
      <c r="H42" s="8" t="s">
        <v>224</v>
      </c>
      <c r="I42" s="9">
        <v>0.54</v>
      </c>
      <c r="J42" s="9">
        <v>0.35</v>
      </c>
      <c r="K42" s="9">
        <v>0.03</v>
      </c>
      <c r="L42" s="9">
        <v>0</v>
      </c>
      <c r="M42" s="10">
        <f t="shared" si="2"/>
        <v>0</v>
      </c>
      <c r="N42" s="143" t="s">
        <v>225</v>
      </c>
      <c r="O42" s="12">
        <v>96</v>
      </c>
      <c r="P42" s="8" t="s">
        <v>224</v>
      </c>
      <c r="Q42" s="10">
        <v>14.6</v>
      </c>
      <c r="R42" s="13">
        <f t="shared" si="3"/>
        <v>0</v>
      </c>
      <c r="S42" s="11">
        <f t="shared" si="4"/>
        <v>0</v>
      </c>
      <c r="T42" s="11">
        <f t="shared" si="5"/>
        <v>0</v>
      </c>
      <c r="U42" s="11">
        <f t="shared" si="6"/>
        <v>0</v>
      </c>
      <c r="V42" s="14">
        <f t="shared" si="7"/>
        <v>0</v>
      </c>
    </row>
    <row r="43" spans="1:22" x14ac:dyDescent="0.25">
      <c r="A43" s="50">
        <f>IF('Common Application'!$D$45=E43,'Common Application'!$E$45,0)</f>
        <v>0</v>
      </c>
      <c r="B43" s="27">
        <f>IF('Common Application'!$D$46=E43,'Common Application'!$E$46,0)</f>
        <v>0</v>
      </c>
      <c r="C43" s="15">
        <f>IF('Common Application'!$D$47=E43,'Common Application'!$E$47,0)</f>
        <v>0</v>
      </c>
      <c r="D43" s="16">
        <f t="shared" si="1"/>
        <v>0</v>
      </c>
      <c r="E43" s="5" t="s">
        <v>229</v>
      </c>
      <c r="F43" s="17">
        <v>76</v>
      </c>
      <c r="G43" s="10">
        <v>1.2</v>
      </c>
      <c r="H43" s="8" t="s">
        <v>224</v>
      </c>
      <c r="I43" s="9">
        <v>0.54</v>
      </c>
      <c r="J43" s="9">
        <v>0.35</v>
      </c>
      <c r="K43" s="9">
        <v>0.03</v>
      </c>
      <c r="L43" s="9">
        <v>0</v>
      </c>
      <c r="M43" s="10">
        <f t="shared" si="2"/>
        <v>0</v>
      </c>
      <c r="N43" s="143" t="s">
        <v>225</v>
      </c>
      <c r="O43" s="12">
        <v>96</v>
      </c>
      <c r="P43" s="8" t="s">
        <v>224</v>
      </c>
      <c r="Q43" s="10">
        <v>14.6</v>
      </c>
      <c r="R43" s="13">
        <f t="shared" si="3"/>
        <v>0</v>
      </c>
      <c r="S43" s="11">
        <f t="shared" si="4"/>
        <v>0</v>
      </c>
      <c r="T43" s="11">
        <f t="shared" si="5"/>
        <v>0</v>
      </c>
      <c r="U43" s="11">
        <f t="shared" si="6"/>
        <v>0</v>
      </c>
      <c r="V43" s="14">
        <f t="shared" si="7"/>
        <v>0</v>
      </c>
    </row>
    <row r="44" spans="1:22" x14ac:dyDescent="0.25">
      <c r="A44" s="50">
        <f>IF('Common Application'!$D$45=E44,'Common Application'!$E$45,0)</f>
        <v>0</v>
      </c>
      <c r="B44" s="27">
        <f>IF('Common Application'!$D$46=E44,'Common Application'!$E$46,0)</f>
        <v>0</v>
      </c>
      <c r="C44" s="15">
        <f>IF('Common Application'!$D$47=E44,'Common Application'!$E$47,0)</f>
        <v>0</v>
      </c>
      <c r="D44" s="16">
        <f t="shared" si="1"/>
        <v>0</v>
      </c>
      <c r="E44" s="5" t="s">
        <v>230</v>
      </c>
      <c r="F44" s="17">
        <v>75</v>
      </c>
      <c r="G44" s="10">
        <v>1.2</v>
      </c>
      <c r="H44" s="8" t="s">
        <v>224</v>
      </c>
      <c r="I44" s="9">
        <v>0.54</v>
      </c>
      <c r="J44" s="9">
        <v>0.35</v>
      </c>
      <c r="K44" s="9">
        <v>0.03</v>
      </c>
      <c r="L44" s="9">
        <v>0</v>
      </c>
      <c r="M44" s="10">
        <f t="shared" si="2"/>
        <v>0</v>
      </c>
      <c r="N44" s="143" t="s">
        <v>225</v>
      </c>
      <c r="O44" s="12">
        <v>96</v>
      </c>
      <c r="P44" s="8" t="s">
        <v>224</v>
      </c>
      <c r="Q44" s="10">
        <v>14.6</v>
      </c>
      <c r="R44" s="13">
        <f t="shared" si="3"/>
        <v>0</v>
      </c>
      <c r="S44" s="11">
        <f t="shared" si="4"/>
        <v>0</v>
      </c>
      <c r="T44" s="11">
        <f t="shared" si="5"/>
        <v>0</v>
      </c>
      <c r="U44" s="11">
        <f t="shared" si="6"/>
        <v>0</v>
      </c>
      <c r="V44" s="14">
        <f t="shared" si="7"/>
        <v>0</v>
      </c>
    </row>
    <row r="45" spans="1:22" x14ac:dyDescent="0.25">
      <c r="A45" s="50">
        <f>IF('Common Application'!$D$45=E45,'Common Application'!$E$45,0)</f>
        <v>0</v>
      </c>
      <c r="B45" s="27">
        <f>IF('Common Application'!$D$46=E45,'Common Application'!$E$46,0)</f>
        <v>0</v>
      </c>
      <c r="C45" s="15">
        <f>IF('Common Application'!$D$47=E45,'Common Application'!$E$47,0)</f>
        <v>0</v>
      </c>
      <c r="D45" s="16">
        <f t="shared" si="1"/>
        <v>0</v>
      </c>
      <c r="E45" s="5" t="s">
        <v>231</v>
      </c>
      <c r="F45" s="17">
        <v>534</v>
      </c>
      <c r="G45" s="10">
        <v>1.5</v>
      </c>
      <c r="H45" s="8" t="s">
        <v>232</v>
      </c>
      <c r="I45" s="9">
        <v>0.54</v>
      </c>
      <c r="J45" s="9">
        <v>0.44</v>
      </c>
      <c r="K45" s="9">
        <v>0</v>
      </c>
      <c r="L45" s="9">
        <v>0</v>
      </c>
      <c r="M45" s="10">
        <f t="shared" si="2"/>
        <v>0</v>
      </c>
      <c r="N45" s="143" t="s">
        <v>219</v>
      </c>
      <c r="O45" s="12">
        <v>67</v>
      </c>
      <c r="P45" s="8" t="s">
        <v>233</v>
      </c>
      <c r="Q45" s="10">
        <v>215</v>
      </c>
      <c r="R45" s="13">
        <f t="shared" si="3"/>
        <v>0</v>
      </c>
      <c r="S45" s="11">
        <f t="shared" si="4"/>
        <v>0</v>
      </c>
      <c r="T45" s="11">
        <f t="shared" si="5"/>
        <v>0</v>
      </c>
      <c r="U45" s="11">
        <f t="shared" si="6"/>
        <v>0</v>
      </c>
      <c r="V45" s="14">
        <f t="shared" si="7"/>
        <v>0</v>
      </c>
    </row>
    <row r="46" spans="1:22" x14ac:dyDescent="0.25">
      <c r="A46" s="50">
        <f>IF('Common Application'!$D$45=E46,'Common Application'!$E$45,0)</f>
        <v>0</v>
      </c>
      <c r="B46" s="27">
        <f>IF('Common Application'!$D$46=E46,'Common Application'!$E$46,0)</f>
        <v>0</v>
      </c>
      <c r="C46" s="15">
        <f>IF('Common Application'!$D$47=E46,'Common Application'!$E$47,0)</f>
        <v>0</v>
      </c>
      <c r="D46" s="16">
        <f t="shared" si="1"/>
        <v>0</v>
      </c>
      <c r="E46" s="5" t="s">
        <v>234</v>
      </c>
      <c r="F46" s="17">
        <v>213</v>
      </c>
      <c r="G46" s="10">
        <v>1.5</v>
      </c>
      <c r="H46" s="8" t="s">
        <v>235</v>
      </c>
      <c r="I46" s="9">
        <v>0.79</v>
      </c>
      <c r="J46" s="9">
        <v>0.21</v>
      </c>
      <c r="K46" s="9">
        <v>0</v>
      </c>
      <c r="L46" s="9">
        <v>0</v>
      </c>
      <c r="M46" s="10">
        <f t="shared" si="2"/>
        <v>0</v>
      </c>
      <c r="N46" s="143" t="s">
        <v>219</v>
      </c>
      <c r="O46" s="12">
        <v>67</v>
      </c>
      <c r="P46" s="8" t="s">
        <v>236</v>
      </c>
      <c r="Q46" s="10">
        <v>23.7</v>
      </c>
      <c r="R46" s="13">
        <f t="shared" si="3"/>
        <v>0</v>
      </c>
      <c r="S46" s="11">
        <f t="shared" si="4"/>
        <v>0</v>
      </c>
      <c r="T46" s="11">
        <f t="shared" si="5"/>
        <v>0</v>
      </c>
      <c r="U46" s="11">
        <f t="shared" si="6"/>
        <v>0</v>
      </c>
      <c r="V46" s="14">
        <f t="shared" si="7"/>
        <v>0</v>
      </c>
    </row>
    <row r="47" spans="1:22" x14ac:dyDescent="0.25">
      <c r="A47" s="50">
        <f>IF('Common Application'!$D$45=E47,'Common Application'!$E$45,0)</f>
        <v>0</v>
      </c>
      <c r="B47" s="27">
        <f>IF('Common Application'!$D$46=E47,'Common Application'!$E$46,0)</f>
        <v>0</v>
      </c>
      <c r="C47" s="15">
        <f>IF('Common Application'!$D$47=E47,'Common Application'!$E$47,0)</f>
        <v>0</v>
      </c>
      <c r="D47" s="16">
        <f t="shared" si="1"/>
        <v>0</v>
      </c>
      <c r="E47" s="5" t="s">
        <v>35</v>
      </c>
      <c r="F47" s="17">
        <v>302</v>
      </c>
      <c r="G47" s="10">
        <v>1.5</v>
      </c>
      <c r="H47" s="8" t="s">
        <v>232</v>
      </c>
      <c r="I47" s="9">
        <v>0.54</v>
      </c>
      <c r="J47" s="9">
        <v>0.44</v>
      </c>
      <c r="K47" s="9">
        <v>0</v>
      </c>
      <c r="L47" s="9">
        <v>0</v>
      </c>
      <c r="M47" s="10">
        <f t="shared" si="2"/>
        <v>0</v>
      </c>
      <c r="N47" s="143" t="s">
        <v>219</v>
      </c>
      <c r="O47" s="12">
        <v>67</v>
      </c>
      <c r="P47" s="8" t="s">
        <v>233</v>
      </c>
      <c r="Q47" s="10">
        <v>215</v>
      </c>
      <c r="R47" s="13">
        <f t="shared" si="3"/>
        <v>0</v>
      </c>
      <c r="S47" s="11">
        <f t="shared" si="4"/>
        <v>0</v>
      </c>
      <c r="T47" s="11">
        <f t="shared" si="5"/>
        <v>0</v>
      </c>
      <c r="U47" s="11">
        <f t="shared" si="6"/>
        <v>0</v>
      </c>
      <c r="V47" s="14">
        <f t="shared" si="7"/>
        <v>0</v>
      </c>
    </row>
    <row r="48" spans="1:22" x14ac:dyDescent="0.25">
      <c r="A48" s="50">
        <f>IF('Common Application'!$D$45=E48,'Common Application'!$E$45,0)</f>
        <v>0</v>
      </c>
      <c r="B48" s="27">
        <f>IF('Common Application'!$D$46=E48,'Common Application'!$E$46,0)</f>
        <v>0</v>
      </c>
      <c r="C48" s="15">
        <f>IF('Common Application'!$D$47=E48,'Common Application'!$E$47,0)</f>
        <v>0</v>
      </c>
      <c r="D48" s="16">
        <f t="shared" si="1"/>
        <v>0</v>
      </c>
      <c r="E48" s="5" t="s">
        <v>237</v>
      </c>
      <c r="F48" s="17">
        <v>225</v>
      </c>
      <c r="G48" s="10">
        <v>1.5</v>
      </c>
      <c r="H48" s="8" t="s">
        <v>235</v>
      </c>
      <c r="I48" s="9">
        <v>0.79</v>
      </c>
      <c r="J48" s="9">
        <v>0.21</v>
      </c>
      <c r="K48" s="9">
        <v>0</v>
      </c>
      <c r="L48" s="9">
        <v>0</v>
      </c>
      <c r="M48" s="10">
        <f t="shared" si="2"/>
        <v>0</v>
      </c>
      <c r="N48" s="143" t="s">
        <v>219</v>
      </c>
      <c r="O48" s="12">
        <v>67</v>
      </c>
      <c r="P48" s="8" t="s">
        <v>238</v>
      </c>
      <c r="Q48" s="10">
        <v>23.7</v>
      </c>
      <c r="R48" s="13">
        <f t="shared" si="3"/>
        <v>0</v>
      </c>
      <c r="S48" s="11">
        <f t="shared" si="4"/>
        <v>0</v>
      </c>
      <c r="T48" s="11">
        <f t="shared" si="5"/>
        <v>0</v>
      </c>
      <c r="U48" s="11">
        <f t="shared" si="6"/>
        <v>0</v>
      </c>
      <c r="V48" s="14">
        <f t="shared" si="7"/>
        <v>0</v>
      </c>
    </row>
    <row r="49" spans="1:22" x14ac:dyDescent="0.25">
      <c r="A49" s="50">
        <f>IF('Common Application'!$D$45=E49,'Common Application'!$E$45,0)</f>
        <v>0</v>
      </c>
      <c r="B49" s="27">
        <f>IF('Common Application'!$D$46=E49,'Common Application'!$E$46,0)</f>
        <v>0</v>
      </c>
      <c r="C49" s="15">
        <f>IF('Common Application'!$D$47=E49,'Common Application'!$E$47,0)</f>
        <v>0</v>
      </c>
      <c r="D49" s="16">
        <f t="shared" si="1"/>
        <v>0</v>
      </c>
      <c r="E49" s="5" t="s">
        <v>239</v>
      </c>
      <c r="F49" s="17">
        <v>351</v>
      </c>
      <c r="G49" s="10">
        <v>1.5</v>
      </c>
      <c r="H49" s="8" t="s">
        <v>232</v>
      </c>
      <c r="I49" s="9">
        <v>0.54</v>
      </c>
      <c r="J49" s="9">
        <v>0.44</v>
      </c>
      <c r="K49" s="9">
        <v>0</v>
      </c>
      <c r="L49" s="9">
        <v>0</v>
      </c>
      <c r="M49" s="10">
        <f t="shared" si="2"/>
        <v>0</v>
      </c>
      <c r="N49" s="143" t="s">
        <v>219</v>
      </c>
      <c r="O49" s="12">
        <v>67</v>
      </c>
      <c r="P49" s="8" t="s">
        <v>233</v>
      </c>
      <c r="Q49" s="10">
        <v>215</v>
      </c>
      <c r="R49" s="13">
        <f t="shared" si="3"/>
        <v>0</v>
      </c>
      <c r="S49" s="11">
        <f t="shared" si="4"/>
        <v>0</v>
      </c>
      <c r="T49" s="11">
        <f t="shared" si="5"/>
        <v>0</v>
      </c>
      <c r="U49" s="11">
        <f t="shared" si="6"/>
        <v>0</v>
      </c>
      <c r="V49" s="14">
        <f t="shared" si="7"/>
        <v>0</v>
      </c>
    </row>
    <row r="50" spans="1:22" x14ac:dyDescent="0.25">
      <c r="A50" s="50">
        <f>IF('Common Application'!$D$45=E50,'Common Application'!$E$45,0)</f>
        <v>0</v>
      </c>
      <c r="B50" s="27">
        <f>IF('Common Application'!$D$46=E50,'Common Application'!$E$46,0)</f>
        <v>0</v>
      </c>
      <c r="C50" s="15">
        <f>IF('Common Application'!$D$47=E50,'Common Application'!$E$47,0)</f>
        <v>0</v>
      </c>
      <c r="D50" s="16">
        <f t="shared" si="1"/>
        <v>0</v>
      </c>
      <c r="E50" s="5" t="s">
        <v>240</v>
      </c>
      <c r="F50" s="17">
        <v>370</v>
      </c>
      <c r="G50" s="10">
        <v>1.4</v>
      </c>
      <c r="H50" s="8" t="s">
        <v>241</v>
      </c>
      <c r="I50" s="9">
        <v>0.51</v>
      </c>
      <c r="J50" s="9">
        <v>0.37</v>
      </c>
      <c r="K50" s="9">
        <v>0.03</v>
      </c>
      <c r="L50" s="9">
        <v>0.09</v>
      </c>
      <c r="M50" s="10">
        <f t="shared" si="2"/>
        <v>0</v>
      </c>
      <c r="N50" s="143" t="s">
        <v>225</v>
      </c>
      <c r="O50" s="12">
        <v>96</v>
      </c>
      <c r="P50" s="8" t="s">
        <v>241</v>
      </c>
      <c r="Q50" s="10">
        <v>49.6</v>
      </c>
      <c r="R50" s="13">
        <f t="shared" si="3"/>
        <v>0</v>
      </c>
      <c r="S50" s="11">
        <f t="shared" si="4"/>
        <v>0</v>
      </c>
      <c r="T50" s="11">
        <f t="shared" si="5"/>
        <v>0</v>
      </c>
      <c r="U50" s="11">
        <f t="shared" si="6"/>
        <v>0</v>
      </c>
      <c r="V50" s="14">
        <f t="shared" si="7"/>
        <v>0</v>
      </c>
    </row>
    <row r="51" spans="1:22" x14ac:dyDescent="0.25">
      <c r="A51" s="50">
        <f>IF('Common Application'!$D$45=E51,'Common Application'!$E$45,0)</f>
        <v>0</v>
      </c>
      <c r="B51" s="27">
        <f>IF('Common Application'!$D$46=E51,'Common Application'!$E$46,0)</f>
        <v>0</v>
      </c>
      <c r="C51" s="15">
        <f>IF('Common Application'!$D$47=E51,'Common Application'!$E$47,0)</f>
        <v>0</v>
      </c>
      <c r="D51" s="16">
        <f t="shared" si="1"/>
        <v>0</v>
      </c>
      <c r="E51" s="5" t="s">
        <v>242</v>
      </c>
      <c r="F51" s="17">
        <v>104</v>
      </c>
      <c r="G51" s="10">
        <v>1.3</v>
      </c>
      <c r="H51" s="8" t="s">
        <v>243</v>
      </c>
      <c r="I51" s="9">
        <v>0.56999999999999995</v>
      </c>
      <c r="J51" s="9">
        <v>0.28000000000000003</v>
      </c>
      <c r="K51" s="9">
        <v>0.01</v>
      </c>
      <c r="L51" s="9">
        <v>0.13</v>
      </c>
      <c r="M51" s="10">
        <f t="shared" si="2"/>
        <v>0</v>
      </c>
      <c r="N51" s="144" t="s">
        <v>244</v>
      </c>
      <c r="O51" s="12">
        <v>92</v>
      </c>
      <c r="P51" s="8" t="s">
        <v>222</v>
      </c>
      <c r="Q51" s="10">
        <v>25.7</v>
      </c>
      <c r="R51" s="13">
        <f t="shared" si="3"/>
        <v>0</v>
      </c>
      <c r="S51" s="11">
        <f t="shared" si="4"/>
        <v>0</v>
      </c>
      <c r="T51" s="11">
        <f t="shared" si="5"/>
        <v>0</v>
      </c>
      <c r="U51" s="11">
        <f t="shared" si="6"/>
        <v>0</v>
      </c>
      <c r="V51" s="14">
        <f t="shared" si="7"/>
        <v>0</v>
      </c>
    </row>
    <row r="52" spans="1:22" x14ac:dyDescent="0.25">
      <c r="A52" s="50">
        <f>IF('Common Application'!$D$45=E52,'Common Application'!$E$45,0)</f>
        <v>0</v>
      </c>
      <c r="B52" s="27">
        <f>IF('Common Application'!$D$46=E52,'Common Application'!$E$46,0)</f>
        <v>0</v>
      </c>
      <c r="C52" s="15">
        <f>IF('Common Application'!$D$47=E52,'Common Application'!$E$47,0)</f>
        <v>0</v>
      </c>
      <c r="D52" s="16">
        <f t="shared" si="1"/>
        <v>0</v>
      </c>
      <c r="E52" s="5" t="s">
        <v>245</v>
      </c>
      <c r="F52" s="17">
        <v>94</v>
      </c>
      <c r="G52" s="10">
        <v>1</v>
      </c>
      <c r="H52" s="8" t="s">
        <v>246</v>
      </c>
      <c r="I52" s="9">
        <v>0.54</v>
      </c>
      <c r="J52" s="9">
        <v>0.39</v>
      </c>
      <c r="K52" s="9">
        <v>0.01</v>
      </c>
      <c r="L52" s="9">
        <v>0</v>
      </c>
      <c r="M52" s="10">
        <f t="shared" si="2"/>
        <v>0</v>
      </c>
      <c r="N52" s="144" t="s">
        <v>246</v>
      </c>
      <c r="O52" s="12">
        <v>57</v>
      </c>
      <c r="P52" s="8" t="s">
        <v>246</v>
      </c>
      <c r="Q52" s="10">
        <v>41.7</v>
      </c>
      <c r="R52" s="13">
        <f t="shared" si="3"/>
        <v>0</v>
      </c>
      <c r="S52" s="11">
        <f t="shared" si="4"/>
        <v>0</v>
      </c>
      <c r="T52" s="11">
        <f t="shared" si="5"/>
        <v>0</v>
      </c>
      <c r="U52" s="11">
        <f t="shared" si="6"/>
        <v>0</v>
      </c>
      <c r="V52" s="14">
        <f t="shared" si="7"/>
        <v>0</v>
      </c>
    </row>
    <row r="53" spans="1:22" x14ac:dyDescent="0.25">
      <c r="A53" s="50">
        <f>IF('Common Application'!$D$45=E53,'Common Application'!$E$45,0)</f>
        <v>0</v>
      </c>
      <c r="B53" s="27">
        <f>IF('Common Application'!$D$46=E53,'Common Application'!$E$46,0)</f>
        <v>0</v>
      </c>
      <c r="C53" s="15">
        <f>IF('Common Application'!$D$47=E53,'Common Application'!$E$47,0)</f>
        <v>0</v>
      </c>
      <c r="D53" s="16">
        <f t="shared" si="1"/>
        <v>0</v>
      </c>
      <c r="E53" s="5" t="s">
        <v>247</v>
      </c>
      <c r="F53" s="17">
        <v>89</v>
      </c>
      <c r="G53" s="10">
        <v>1</v>
      </c>
      <c r="H53" s="8" t="s">
        <v>246</v>
      </c>
      <c r="I53" s="9">
        <v>0.54</v>
      </c>
      <c r="J53" s="9">
        <v>0.39</v>
      </c>
      <c r="K53" s="9">
        <v>0.01</v>
      </c>
      <c r="L53" s="9">
        <v>0</v>
      </c>
      <c r="M53" s="10">
        <f t="shared" si="2"/>
        <v>0</v>
      </c>
      <c r="N53" s="144" t="s">
        <v>246</v>
      </c>
      <c r="O53" s="12">
        <v>57</v>
      </c>
      <c r="P53" s="8" t="s">
        <v>246</v>
      </c>
      <c r="Q53" s="10">
        <v>41.7</v>
      </c>
      <c r="R53" s="13">
        <f t="shared" si="3"/>
        <v>0</v>
      </c>
      <c r="S53" s="11">
        <f t="shared" si="4"/>
        <v>0</v>
      </c>
      <c r="T53" s="11">
        <f t="shared" si="5"/>
        <v>0</v>
      </c>
      <c r="U53" s="11">
        <f t="shared" si="6"/>
        <v>0</v>
      </c>
      <c r="V53" s="14">
        <f t="shared" si="7"/>
        <v>0</v>
      </c>
    </row>
    <row r="54" spans="1:22" x14ac:dyDescent="0.25">
      <c r="A54" s="50">
        <f>IF('Common Application'!$D$45=E54,'Common Application'!$E$45,0)</f>
        <v>0</v>
      </c>
      <c r="B54" s="27">
        <f>IF('Common Application'!$D$46=E54,'Common Application'!$E$46,0)</f>
        <v>0</v>
      </c>
      <c r="C54" s="15">
        <f>IF('Common Application'!$D$47=E54,'Common Application'!$E$47,0)</f>
        <v>0</v>
      </c>
      <c r="D54" s="16">
        <f t="shared" si="1"/>
        <v>0</v>
      </c>
      <c r="E54" s="5" t="s">
        <v>248</v>
      </c>
      <c r="F54" s="17">
        <v>227</v>
      </c>
      <c r="G54" s="10">
        <v>1.2</v>
      </c>
      <c r="H54" s="8" t="s">
        <v>241</v>
      </c>
      <c r="I54" s="9">
        <v>0.51</v>
      </c>
      <c r="J54" s="9">
        <v>0.37</v>
      </c>
      <c r="K54" s="9">
        <v>0.03</v>
      </c>
      <c r="L54" s="9">
        <v>0.09</v>
      </c>
      <c r="M54" s="10">
        <f t="shared" si="2"/>
        <v>0</v>
      </c>
      <c r="N54" s="143" t="s">
        <v>249</v>
      </c>
      <c r="O54" s="12">
        <v>75</v>
      </c>
      <c r="P54" s="8" t="s">
        <v>241</v>
      </c>
      <c r="Q54" s="10">
        <v>49.6</v>
      </c>
      <c r="R54" s="13">
        <f t="shared" si="3"/>
        <v>0</v>
      </c>
      <c r="S54" s="11">
        <f t="shared" si="4"/>
        <v>0</v>
      </c>
      <c r="T54" s="11">
        <f t="shared" si="5"/>
        <v>0</v>
      </c>
      <c r="U54" s="11">
        <f t="shared" si="6"/>
        <v>0</v>
      </c>
      <c r="V54" s="14">
        <f t="shared" si="7"/>
        <v>0</v>
      </c>
    </row>
    <row r="55" spans="1:22" x14ac:dyDescent="0.25">
      <c r="A55" s="50">
        <f>IF('Common Application'!$D$45=E55,'Common Application'!$E$45,0)</f>
        <v>0</v>
      </c>
      <c r="B55" s="27">
        <f>IF('Common Application'!$D$46=E55,'Common Application'!$E$46,0)</f>
        <v>0</v>
      </c>
      <c r="C55" s="15">
        <f>IF('Common Application'!$D$47=E55,'Common Application'!$E$47,0)</f>
        <v>0</v>
      </c>
      <c r="D55" s="16">
        <f t="shared" si="1"/>
        <v>0</v>
      </c>
      <c r="E55" s="5" t="s">
        <v>250</v>
      </c>
      <c r="F55" s="17">
        <v>59</v>
      </c>
      <c r="G55" s="10">
        <v>1</v>
      </c>
      <c r="H55" s="8" t="s">
        <v>251</v>
      </c>
      <c r="I55" s="9">
        <v>0.51</v>
      </c>
      <c r="J55" s="9">
        <v>0.37</v>
      </c>
      <c r="K55" s="9">
        <v>0.03</v>
      </c>
      <c r="L55" s="9">
        <v>0.09</v>
      </c>
      <c r="M55" s="10">
        <f t="shared" si="2"/>
        <v>0</v>
      </c>
      <c r="N55" s="143" t="s">
        <v>249</v>
      </c>
      <c r="O55" s="12">
        <v>75</v>
      </c>
      <c r="P55" s="8" t="s">
        <v>252</v>
      </c>
      <c r="Q55" s="10">
        <v>15.6</v>
      </c>
      <c r="R55" s="13">
        <f t="shared" si="3"/>
        <v>0</v>
      </c>
      <c r="S55" s="11">
        <f t="shared" si="4"/>
        <v>0</v>
      </c>
      <c r="T55" s="11">
        <f t="shared" si="5"/>
        <v>0</v>
      </c>
      <c r="U55" s="11">
        <f t="shared" si="6"/>
        <v>0</v>
      </c>
      <c r="V55" s="14">
        <f t="shared" si="7"/>
        <v>0</v>
      </c>
    </row>
    <row r="56" spans="1:22" x14ac:dyDescent="0.25">
      <c r="A56" s="50">
        <f>IF('Common Application'!$D$45=E56,'Common Application'!$E$45,0)</f>
        <v>0</v>
      </c>
      <c r="B56" s="27">
        <f>IF('Common Application'!$D$46=E56,'Common Application'!$E$46,0)</f>
        <v>0</v>
      </c>
      <c r="C56" s="15">
        <f>IF('Common Application'!$D$47=E56,'Common Application'!$E$47,0)</f>
        <v>0</v>
      </c>
      <c r="D56" s="16">
        <f t="shared" si="1"/>
        <v>0</v>
      </c>
      <c r="E56" s="5" t="s">
        <v>253</v>
      </c>
      <c r="F56" s="17">
        <v>73</v>
      </c>
      <c r="G56" s="10">
        <v>1.2</v>
      </c>
      <c r="H56" s="8" t="s">
        <v>252</v>
      </c>
      <c r="I56" s="9">
        <v>0.67</v>
      </c>
      <c r="J56" s="9">
        <v>0.27</v>
      </c>
      <c r="K56" s="9">
        <v>0</v>
      </c>
      <c r="L56" s="9">
        <v>0</v>
      </c>
      <c r="M56" s="10">
        <f t="shared" si="2"/>
        <v>0</v>
      </c>
      <c r="N56" s="143" t="s">
        <v>249</v>
      </c>
      <c r="O56" s="12">
        <v>76</v>
      </c>
      <c r="P56" s="8" t="s">
        <v>252</v>
      </c>
      <c r="Q56" s="10">
        <v>15.6</v>
      </c>
      <c r="R56" s="13">
        <f t="shared" si="3"/>
        <v>0</v>
      </c>
      <c r="S56" s="11">
        <f t="shared" si="4"/>
        <v>0</v>
      </c>
      <c r="T56" s="11">
        <f t="shared" si="5"/>
        <v>0</v>
      </c>
      <c r="U56" s="11">
        <f t="shared" si="6"/>
        <v>0</v>
      </c>
      <c r="V56" s="14">
        <f t="shared" si="7"/>
        <v>0</v>
      </c>
    </row>
    <row r="57" spans="1:22" x14ac:dyDescent="0.25">
      <c r="A57" s="50">
        <f>IF('Common Application'!$D$45=E57,'Common Application'!$E$45,0)</f>
        <v>0</v>
      </c>
      <c r="B57" s="27">
        <f>IF('Common Application'!$D$46=E57,'Common Application'!$E$46,0)</f>
        <v>0</v>
      </c>
      <c r="C57" s="15">
        <f>IF('Common Application'!$D$47=E57,'Common Application'!$E$47,0)</f>
        <v>0</v>
      </c>
      <c r="D57" s="16">
        <f t="shared" si="1"/>
        <v>0</v>
      </c>
      <c r="E57" s="5" t="s">
        <v>254</v>
      </c>
      <c r="F57" s="17">
        <v>52</v>
      </c>
      <c r="G57" s="10">
        <v>1.2</v>
      </c>
      <c r="H57" s="8" t="s">
        <v>243</v>
      </c>
      <c r="I57" s="9">
        <v>0.56999999999999995</v>
      </c>
      <c r="J57" s="9">
        <v>0.28000000000000003</v>
      </c>
      <c r="K57" s="9">
        <v>0.01</v>
      </c>
      <c r="L57" s="9">
        <v>0.13</v>
      </c>
      <c r="M57" s="10">
        <f t="shared" si="2"/>
        <v>0</v>
      </c>
      <c r="N57" s="144" t="s">
        <v>255</v>
      </c>
      <c r="O57" s="12">
        <v>50</v>
      </c>
      <c r="P57" s="8" t="s">
        <v>222</v>
      </c>
      <c r="Q57" s="10">
        <v>25.7</v>
      </c>
      <c r="R57" s="13">
        <f t="shared" si="3"/>
        <v>0</v>
      </c>
      <c r="S57" s="11">
        <f t="shared" si="4"/>
        <v>0</v>
      </c>
      <c r="T57" s="11">
        <f t="shared" si="5"/>
        <v>0</v>
      </c>
      <c r="U57" s="11">
        <f t="shared" si="6"/>
        <v>0</v>
      </c>
      <c r="V57" s="14">
        <f t="shared" si="7"/>
        <v>0</v>
      </c>
    </row>
    <row r="58" spans="1:22" x14ac:dyDescent="0.25">
      <c r="A58" s="50">
        <f>IF('Common Application'!$D$45=E58,'Common Application'!$E$45,0)</f>
        <v>0</v>
      </c>
      <c r="B58" s="27">
        <f>IF('Common Application'!$D$46=E58,'Common Application'!$E$46,0)</f>
        <v>0</v>
      </c>
      <c r="C58" s="15">
        <f>IF('Common Application'!$D$47=E58,'Common Application'!$E$47,0)</f>
        <v>0</v>
      </c>
      <c r="D58" s="16">
        <f t="shared" si="1"/>
        <v>0</v>
      </c>
      <c r="E58" s="5" t="s">
        <v>256</v>
      </c>
      <c r="F58" s="17">
        <v>95</v>
      </c>
      <c r="G58" s="10">
        <v>1.6</v>
      </c>
      <c r="H58" s="8" t="s">
        <v>243</v>
      </c>
      <c r="I58" s="9">
        <v>0.56999999999999995</v>
      </c>
      <c r="J58" s="9">
        <v>0.28000000000000003</v>
      </c>
      <c r="K58" s="9">
        <v>0.01</v>
      </c>
      <c r="L58" s="9">
        <v>0.13</v>
      </c>
      <c r="M58" s="10">
        <f t="shared" si="2"/>
        <v>0</v>
      </c>
      <c r="N58" s="144" t="s">
        <v>244</v>
      </c>
      <c r="O58" s="12">
        <v>92</v>
      </c>
      <c r="P58" s="8" t="s">
        <v>222</v>
      </c>
      <c r="Q58" s="10">
        <v>25.7</v>
      </c>
      <c r="R58" s="13">
        <f t="shared" si="3"/>
        <v>0</v>
      </c>
      <c r="S58" s="11">
        <f t="shared" si="4"/>
        <v>0</v>
      </c>
      <c r="T58" s="11">
        <f t="shared" si="5"/>
        <v>0</v>
      </c>
      <c r="U58" s="11">
        <f t="shared" si="6"/>
        <v>0</v>
      </c>
      <c r="V58" s="14">
        <f t="shared" si="7"/>
        <v>0</v>
      </c>
    </row>
    <row r="59" spans="1:22" x14ac:dyDescent="0.25">
      <c r="A59" s="50">
        <f>IF('Common Application'!$D$45=E59,'Common Application'!$E$45,0)</f>
        <v>0</v>
      </c>
      <c r="B59" s="27">
        <f>IF('Common Application'!$D$46=E59,'Common Application'!$E$46,0)</f>
        <v>0</v>
      </c>
      <c r="C59" s="15">
        <f>IF('Common Application'!$D$47=E59,'Common Application'!$E$47,0)</f>
        <v>0</v>
      </c>
      <c r="D59" s="16">
        <f t="shared" si="1"/>
        <v>0</v>
      </c>
      <c r="E59" s="5" t="s">
        <v>257</v>
      </c>
      <c r="F59" s="17">
        <v>95</v>
      </c>
      <c r="G59" s="10">
        <v>1.6</v>
      </c>
      <c r="H59" s="8" t="s">
        <v>243</v>
      </c>
      <c r="I59" s="9">
        <v>0.56999999999999995</v>
      </c>
      <c r="J59" s="9">
        <v>0.28000000000000003</v>
      </c>
      <c r="K59" s="9">
        <v>0.01</v>
      </c>
      <c r="L59" s="9">
        <v>0.13</v>
      </c>
      <c r="M59" s="10">
        <f t="shared" si="2"/>
        <v>0</v>
      </c>
      <c r="N59" s="144" t="s">
        <v>244</v>
      </c>
      <c r="O59" s="12">
        <v>92</v>
      </c>
      <c r="P59" s="8" t="s">
        <v>222</v>
      </c>
      <c r="Q59" s="10">
        <v>25.7</v>
      </c>
      <c r="R59" s="13">
        <f t="shared" si="3"/>
        <v>0</v>
      </c>
      <c r="S59" s="11">
        <f t="shared" si="4"/>
        <v>0</v>
      </c>
      <c r="T59" s="11">
        <f t="shared" si="5"/>
        <v>0</v>
      </c>
      <c r="U59" s="11">
        <f t="shared" si="6"/>
        <v>0</v>
      </c>
      <c r="V59" s="14">
        <f t="shared" si="7"/>
        <v>0</v>
      </c>
    </row>
    <row r="60" spans="1:22" x14ac:dyDescent="0.25">
      <c r="A60" s="50">
        <f>IF('Common Application'!$D$45=E60,'Common Application'!$E$45,0)</f>
        <v>0</v>
      </c>
      <c r="B60" s="27">
        <f>IF('Common Application'!$D$46=E60,'Common Application'!$E$46,0)</f>
        <v>0</v>
      </c>
      <c r="C60" s="15">
        <f>IF('Common Application'!$D$47=E60,'Common Application'!$E$47,0)</f>
        <v>0</v>
      </c>
      <c r="D60" s="16">
        <f t="shared" si="1"/>
        <v>0</v>
      </c>
      <c r="E60" s="5" t="s">
        <v>218</v>
      </c>
      <c r="F60" s="17">
        <v>90</v>
      </c>
      <c r="G60" s="10">
        <v>1</v>
      </c>
      <c r="H60" s="8" t="s">
        <v>218</v>
      </c>
      <c r="I60" s="9">
        <v>0.7</v>
      </c>
      <c r="J60" s="9">
        <v>0.23</v>
      </c>
      <c r="K60" s="9">
        <v>0.01</v>
      </c>
      <c r="L60" s="9">
        <v>0.06</v>
      </c>
      <c r="M60" s="10">
        <f t="shared" si="2"/>
        <v>0</v>
      </c>
      <c r="N60" s="143" t="s">
        <v>219</v>
      </c>
      <c r="O60" s="12">
        <v>67</v>
      </c>
      <c r="P60" s="8" t="s">
        <v>218</v>
      </c>
      <c r="Q60" s="10">
        <v>14.6</v>
      </c>
      <c r="R60" s="13">
        <f t="shared" si="3"/>
        <v>0</v>
      </c>
      <c r="S60" s="11">
        <f t="shared" si="4"/>
        <v>0</v>
      </c>
      <c r="T60" s="11">
        <f t="shared" si="5"/>
        <v>0</v>
      </c>
      <c r="U60" s="11">
        <f t="shared" si="6"/>
        <v>0</v>
      </c>
      <c r="V60" s="14">
        <f t="shared" si="7"/>
        <v>0</v>
      </c>
    </row>
    <row r="61" spans="1:22" x14ac:dyDescent="0.25">
      <c r="A61" s="50">
        <f>IF('Common Application'!$D$45=E61,'Common Application'!$E$45,0)</f>
        <v>0</v>
      </c>
      <c r="B61" s="27">
        <f>IF('Common Application'!$D$46=E61,'Common Application'!$E$46,0)</f>
        <v>0</v>
      </c>
      <c r="C61" s="15">
        <f>IF('Common Application'!$D$47=E61,'Common Application'!$E$47,0)</f>
        <v>0</v>
      </c>
      <c r="D61" s="16">
        <f t="shared" si="1"/>
        <v>0</v>
      </c>
      <c r="E61" s="5" t="s">
        <v>258</v>
      </c>
      <c r="F61" s="17">
        <v>95</v>
      </c>
      <c r="G61" s="10">
        <v>1.6</v>
      </c>
      <c r="H61" s="8" t="s">
        <v>243</v>
      </c>
      <c r="I61" s="9">
        <v>0.56999999999999995</v>
      </c>
      <c r="J61" s="9">
        <v>0.28000000000000003</v>
      </c>
      <c r="K61" s="9">
        <v>0.01</v>
      </c>
      <c r="L61" s="9">
        <v>0.13</v>
      </c>
      <c r="M61" s="10">
        <f t="shared" si="2"/>
        <v>0</v>
      </c>
      <c r="N61" s="144" t="s">
        <v>244</v>
      </c>
      <c r="O61" s="12">
        <v>92</v>
      </c>
      <c r="P61" s="8" t="s">
        <v>222</v>
      </c>
      <c r="Q61" s="10">
        <v>25.7</v>
      </c>
      <c r="R61" s="13">
        <f t="shared" si="3"/>
        <v>0</v>
      </c>
      <c r="S61" s="11">
        <f t="shared" si="4"/>
        <v>0</v>
      </c>
      <c r="T61" s="11">
        <f t="shared" si="5"/>
        <v>0</v>
      </c>
      <c r="U61" s="11">
        <f t="shared" si="6"/>
        <v>0</v>
      </c>
      <c r="V61" s="14">
        <f t="shared" si="7"/>
        <v>0</v>
      </c>
    </row>
    <row r="62" spans="1:22" x14ac:dyDescent="0.25">
      <c r="A62" s="50">
        <f>IF('Common Application'!$D$45=E62,'Common Application'!$E$45,0)</f>
        <v>0</v>
      </c>
      <c r="B62" s="27">
        <f>IF('Common Application'!$D$46=E62,'Common Application'!$E$46,0)</f>
        <v>0</v>
      </c>
      <c r="C62" s="15">
        <f>IF('Common Application'!$D$47=E62,'Common Application'!$E$47,0)</f>
        <v>0</v>
      </c>
      <c r="D62" s="16">
        <f t="shared" si="1"/>
        <v>0</v>
      </c>
      <c r="E62" s="5" t="s">
        <v>222</v>
      </c>
      <c r="F62" s="17">
        <v>66</v>
      </c>
      <c r="G62" s="10">
        <v>1.1000000000000001</v>
      </c>
      <c r="H62" s="8" t="s">
        <v>243</v>
      </c>
      <c r="I62" s="9">
        <v>0.56999999999999995</v>
      </c>
      <c r="J62" s="9">
        <v>0.28000000000000003</v>
      </c>
      <c r="K62" s="9">
        <v>0.01</v>
      </c>
      <c r="L62" s="9">
        <v>0.13</v>
      </c>
      <c r="M62" s="10">
        <f t="shared" si="2"/>
        <v>0</v>
      </c>
      <c r="N62" s="144" t="s">
        <v>255</v>
      </c>
      <c r="O62" s="12">
        <v>50</v>
      </c>
      <c r="P62" s="8" t="s">
        <v>222</v>
      </c>
      <c r="Q62" s="10">
        <v>25.7</v>
      </c>
      <c r="R62" s="13">
        <f t="shared" si="3"/>
        <v>0</v>
      </c>
      <c r="S62" s="11">
        <f t="shared" si="4"/>
        <v>0</v>
      </c>
      <c r="T62" s="11">
        <f t="shared" si="5"/>
        <v>0</v>
      </c>
      <c r="U62" s="11">
        <f t="shared" si="6"/>
        <v>0</v>
      </c>
      <c r="V62" s="14">
        <f t="shared" si="7"/>
        <v>0</v>
      </c>
    </row>
    <row r="63" spans="1:22" x14ac:dyDescent="0.25">
      <c r="A63" s="50">
        <f>IF('Common Application'!$D$45=E63,'Common Application'!$E$45,0)</f>
        <v>0</v>
      </c>
      <c r="B63" s="27">
        <f>IF('Common Application'!$D$46=E63,'Common Application'!$E$46,0)</f>
        <v>0</v>
      </c>
      <c r="C63" s="15">
        <f>IF('Common Application'!$D$47=E63,'Common Application'!$E$47,0)</f>
        <v>0</v>
      </c>
      <c r="D63" s="16">
        <f t="shared" si="1"/>
        <v>0</v>
      </c>
      <c r="E63" s="5" t="s">
        <v>259</v>
      </c>
      <c r="F63" s="17">
        <v>90</v>
      </c>
      <c r="G63" s="10">
        <v>1</v>
      </c>
      <c r="H63" s="8" t="s">
        <v>260</v>
      </c>
      <c r="I63" s="9">
        <v>0.55000000000000004</v>
      </c>
      <c r="J63" s="9">
        <v>0.31</v>
      </c>
      <c r="K63" s="9">
        <v>0.02</v>
      </c>
      <c r="L63" s="9">
        <v>0</v>
      </c>
      <c r="M63" s="10">
        <f t="shared" si="2"/>
        <v>0</v>
      </c>
      <c r="N63" s="144" t="s">
        <v>255</v>
      </c>
      <c r="O63" s="12">
        <v>50</v>
      </c>
      <c r="P63" s="8" t="s">
        <v>261</v>
      </c>
      <c r="Q63" s="10">
        <v>42.1</v>
      </c>
      <c r="R63" s="13">
        <f t="shared" si="3"/>
        <v>0</v>
      </c>
      <c r="S63" s="11">
        <f t="shared" si="4"/>
        <v>0</v>
      </c>
      <c r="T63" s="11">
        <f t="shared" si="5"/>
        <v>0</v>
      </c>
      <c r="U63" s="11">
        <f t="shared" si="6"/>
        <v>0</v>
      </c>
      <c r="V63" s="14">
        <f t="shared" si="7"/>
        <v>0</v>
      </c>
    </row>
    <row r="64" spans="1:22" x14ac:dyDescent="0.25">
      <c r="A64" s="50">
        <f>IF('Common Application'!$D$45=E64,'Common Application'!$E$45,0)</f>
        <v>0</v>
      </c>
      <c r="B64" s="27">
        <f>IF('Common Application'!$D$46=E64,'Common Application'!$E$46,0)</f>
        <v>0</v>
      </c>
      <c r="C64" s="15">
        <f>IF('Common Application'!$D$47=E64,'Common Application'!$E$47,0)</f>
        <v>0</v>
      </c>
      <c r="D64" s="16">
        <f t="shared" si="1"/>
        <v>0</v>
      </c>
      <c r="E64" s="5" t="s">
        <v>262</v>
      </c>
      <c r="F64" s="17">
        <v>66</v>
      </c>
      <c r="G64" s="10">
        <v>1.1000000000000001</v>
      </c>
      <c r="H64" s="8" t="s">
        <v>243</v>
      </c>
      <c r="I64" s="9">
        <v>0.56999999999999995</v>
      </c>
      <c r="J64" s="9">
        <v>0.28000000000000003</v>
      </c>
      <c r="K64" s="9">
        <v>0.01</v>
      </c>
      <c r="L64" s="9">
        <v>0.13</v>
      </c>
      <c r="M64" s="10">
        <f t="shared" si="2"/>
        <v>0</v>
      </c>
      <c r="N64" s="144" t="s">
        <v>255</v>
      </c>
      <c r="O64" s="12">
        <v>50</v>
      </c>
      <c r="P64" s="8" t="s">
        <v>222</v>
      </c>
      <c r="Q64" s="10">
        <v>25.7</v>
      </c>
      <c r="R64" s="13">
        <f t="shared" si="3"/>
        <v>0</v>
      </c>
      <c r="S64" s="11">
        <f t="shared" si="4"/>
        <v>0</v>
      </c>
      <c r="T64" s="11">
        <f t="shared" si="5"/>
        <v>0</v>
      </c>
      <c r="U64" s="11">
        <f t="shared" si="6"/>
        <v>0</v>
      </c>
      <c r="V64" s="14">
        <f t="shared" si="7"/>
        <v>0</v>
      </c>
    </row>
    <row r="65" spans="1:22" x14ac:dyDescent="0.25">
      <c r="A65" s="50">
        <f>IF('Common Application'!$D$45=E65,'Common Application'!$E$45,0)</f>
        <v>0</v>
      </c>
      <c r="B65" s="27">
        <f>IF('Common Application'!$D$46=E65,'Common Application'!$E$46,0)</f>
        <v>0</v>
      </c>
      <c r="C65" s="15">
        <f>IF('Common Application'!$D$47=E65,'Common Application'!$E$47,0)</f>
        <v>0</v>
      </c>
      <c r="D65" s="16">
        <f t="shared" si="1"/>
        <v>0</v>
      </c>
      <c r="E65" s="5" t="s">
        <v>263</v>
      </c>
      <c r="F65" s="17">
        <v>46</v>
      </c>
      <c r="G65" s="10">
        <v>1.3</v>
      </c>
      <c r="H65" s="8" t="s">
        <v>264</v>
      </c>
      <c r="I65" s="9">
        <v>0.47</v>
      </c>
      <c r="J65" s="9">
        <v>0.5</v>
      </c>
      <c r="K65" s="9">
        <v>0.03</v>
      </c>
      <c r="L65" s="9">
        <v>0</v>
      </c>
      <c r="M65" s="10">
        <f t="shared" si="2"/>
        <v>0</v>
      </c>
      <c r="N65" s="144" t="s">
        <v>244</v>
      </c>
      <c r="O65" s="12">
        <v>92</v>
      </c>
      <c r="P65" s="8" t="s">
        <v>265</v>
      </c>
      <c r="Q65" s="10">
        <v>7.3</v>
      </c>
      <c r="R65" s="13">
        <f t="shared" si="3"/>
        <v>0</v>
      </c>
      <c r="S65" s="11">
        <f t="shared" si="4"/>
        <v>0</v>
      </c>
      <c r="T65" s="11">
        <f t="shared" si="5"/>
        <v>0</v>
      </c>
      <c r="U65" s="11">
        <f t="shared" si="6"/>
        <v>0</v>
      </c>
      <c r="V65" s="14">
        <f t="shared" si="7"/>
        <v>0</v>
      </c>
    </row>
    <row r="66" spans="1:22" x14ac:dyDescent="0.25">
      <c r="A66" s="50">
        <f>IF('Common Application'!$D$45=E66,'Common Application'!$E$45,0)</f>
        <v>0</v>
      </c>
      <c r="B66" s="27">
        <f>IF('Common Application'!$D$46=E66,'Common Application'!$E$46,0)</f>
        <v>0</v>
      </c>
      <c r="C66" s="15">
        <f>IF('Common Application'!$D$47=E66,'Common Application'!$E$47,0)</f>
        <v>0</v>
      </c>
      <c r="D66" s="16">
        <f t="shared" si="1"/>
        <v>0</v>
      </c>
      <c r="E66" s="5" t="s">
        <v>266</v>
      </c>
      <c r="F66" s="17">
        <v>124</v>
      </c>
      <c r="G66" s="10">
        <v>1</v>
      </c>
      <c r="H66" s="8" t="s">
        <v>267</v>
      </c>
      <c r="I66" s="9">
        <v>0.6</v>
      </c>
      <c r="J66" s="9">
        <v>0.35</v>
      </c>
      <c r="K66" s="9">
        <v>0.05</v>
      </c>
      <c r="L66" s="9">
        <v>0</v>
      </c>
      <c r="M66" s="10">
        <f t="shared" si="2"/>
        <v>0</v>
      </c>
      <c r="N66" s="144" t="s">
        <v>246</v>
      </c>
      <c r="O66" s="12">
        <v>57</v>
      </c>
      <c r="P66" s="8" t="s">
        <v>268</v>
      </c>
      <c r="Q66" s="10">
        <v>60.2</v>
      </c>
      <c r="R66" s="13">
        <f t="shared" si="3"/>
        <v>0</v>
      </c>
      <c r="S66" s="11">
        <f t="shared" si="4"/>
        <v>0</v>
      </c>
      <c r="T66" s="11">
        <f t="shared" si="5"/>
        <v>0</v>
      </c>
      <c r="U66" s="11">
        <f t="shared" si="6"/>
        <v>0</v>
      </c>
      <c r="V66" s="14">
        <f t="shared" si="7"/>
        <v>0</v>
      </c>
    </row>
    <row r="67" spans="1:22" x14ac:dyDescent="0.25">
      <c r="A67" s="50">
        <f>IF('Common Application'!$D$45=E67,'Common Application'!$E$45,0)</f>
        <v>0</v>
      </c>
      <c r="B67" s="27">
        <f>IF('Common Application'!$D$46=E67,'Common Application'!$E$46,0)</f>
        <v>0</v>
      </c>
      <c r="C67" s="15">
        <f>IF('Common Application'!$D$47=E67,'Common Application'!$E$47,0)</f>
        <v>0</v>
      </c>
      <c r="D67" s="16">
        <f t="shared" si="1"/>
        <v>0</v>
      </c>
      <c r="E67" s="5" t="s">
        <v>31</v>
      </c>
      <c r="F67" s="17">
        <v>79</v>
      </c>
      <c r="G67" s="10">
        <v>0.7</v>
      </c>
      <c r="H67" s="8" t="s">
        <v>267</v>
      </c>
      <c r="I67" s="9">
        <v>0.6</v>
      </c>
      <c r="J67" s="9">
        <v>0.35</v>
      </c>
      <c r="K67" s="9">
        <v>0.05</v>
      </c>
      <c r="L67" s="9">
        <v>0</v>
      </c>
      <c r="M67" s="10">
        <f t="shared" si="2"/>
        <v>0</v>
      </c>
      <c r="N67" s="144" t="s">
        <v>269</v>
      </c>
      <c r="O67" s="53">
        <v>56</v>
      </c>
      <c r="P67" s="8" t="s">
        <v>270</v>
      </c>
      <c r="Q67" s="10">
        <v>42</v>
      </c>
      <c r="R67" s="13">
        <f t="shared" si="3"/>
        <v>0</v>
      </c>
      <c r="S67" s="11">
        <f t="shared" si="4"/>
        <v>0</v>
      </c>
      <c r="T67" s="11">
        <f t="shared" si="5"/>
        <v>0</v>
      </c>
      <c r="U67" s="11">
        <f t="shared" si="6"/>
        <v>0</v>
      </c>
      <c r="V67" s="14">
        <f t="shared" si="7"/>
        <v>0</v>
      </c>
    </row>
    <row r="68" spans="1:22" x14ac:dyDescent="0.25">
      <c r="A68" s="54">
        <f>IF('Common Application'!$D$45=E68,'Common Application'!$E$45,0)</f>
        <v>0</v>
      </c>
      <c r="B68" s="55">
        <f>IF('Common Application'!$D$46=E68,'Common Application'!$E$46,0)</f>
        <v>0</v>
      </c>
      <c r="C68" s="56">
        <f>IF('Common Application'!$D$47=E68,'Common Application'!$E$47,0)</f>
        <v>0</v>
      </c>
      <c r="D68" s="57">
        <f t="shared" si="1"/>
        <v>0</v>
      </c>
      <c r="E68" s="58" t="s">
        <v>271</v>
      </c>
      <c r="F68" s="59">
        <v>37.5</v>
      </c>
      <c r="G68" s="60">
        <v>0.7</v>
      </c>
      <c r="H68" s="61" t="s">
        <v>272</v>
      </c>
      <c r="I68" s="62"/>
      <c r="J68" s="62"/>
      <c r="K68" s="62"/>
      <c r="L68" s="62"/>
      <c r="M68" s="60"/>
      <c r="N68" s="145" t="s">
        <v>273</v>
      </c>
      <c r="O68" s="64">
        <v>55</v>
      </c>
      <c r="P68" s="63" t="s">
        <v>273</v>
      </c>
      <c r="Q68" s="60"/>
      <c r="R68" s="65">
        <f t="shared" si="3"/>
        <v>0</v>
      </c>
      <c r="S68" s="66">
        <f t="shared" si="4"/>
        <v>0</v>
      </c>
      <c r="T68" s="66">
        <f t="shared" si="5"/>
        <v>0</v>
      </c>
      <c r="U68" s="66">
        <f t="shared" si="6"/>
        <v>0</v>
      </c>
      <c r="V68" s="67">
        <f t="shared" si="7"/>
        <v>0</v>
      </c>
    </row>
    <row r="69" spans="1:22" x14ac:dyDescent="0.25">
      <c r="A69" s="50">
        <f>IF('Common Application'!$D$45=E69,'Common Application'!$E$45,0)</f>
        <v>0</v>
      </c>
      <c r="B69" s="27">
        <f>IF('Common Application'!$D$46=E69,'Common Application'!$E$46,0)</f>
        <v>0</v>
      </c>
      <c r="C69" s="15">
        <f>IF('Common Application'!$D$47=E69,'Common Application'!$E$47,0)</f>
        <v>0</v>
      </c>
      <c r="D69" s="16">
        <f t="shared" si="1"/>
        <v>0</v>
      </c>
      <c r="E69" s="5" t="s">
        <v>274</v>
      </c>
      <c r="F69" s="17">
        <v>47</v>
      </c>
      <c r="G69" s="10">
        <v>1.5</v>
      </c>
      <c r="H69" s="8" t="s">
        <v>275</v>
      </c>
      <c r="I69" s="9">
        <v>0.77</v>
      </c>
      <c r="J69" s="9">
        <v>0.2</v>
      </c>
      <c r="K69" s="9">
        <v>0.02</v>
      </c>
      <c r="L69" s="9">
        <v>0</v>
      </c>
      <c r="M69" s="10">
        <f t="shared" ref="M69:M76" si="8">(F69*I69*$E$79)+(F69*J69*$F$79)+(F69*K69*$G$79)+(F69*L69*$H$79)</f>
        <v>0</v>
      </c>
      <c r="N69" s="143" t="s">
        <v>219</v>
      </c>
      <c r="O69" s="12">
        <v>67</v>
      </c>
      <c r="P69" s="8" t="s">
        <v>276</v>
      </c>
      <c r="Q69" s="10">
        <v>8</v>
      </c>
      <c r="R69" s="13">
        <f t="shared" si="3"/>
        <v>0</v>
      </c>
      <c r="S69" s="11">
        <f t="shared" si="4"/>
        <v>0</v>
      </c>
      <c r="T69" s="11">
        <f t="shared" si="5"/>
        <v>0</v>
      </c>
      <c r="U69" s="11">
        <f t="shared" si="6"/>
        <v>0</v>
      </c>
      <c r="V69" s="14">
        <f t="shared" si="7"/>
        <v>0</v>
      </c>
    </row>
    <row r="70" spans="1:22" x14ac:dyDescent="0.25">
      <c r="A70" s="50">
        <f>IF('Common Application'!$D$45=E70,'Common Application'!$E$45,0)</f>
        <v>0</v>
      </c>
      <c r="B70" s="27">
        <f>IF('Common Application'!$D$46=E70,'Common Application'!$E$46,0)</f>
        <v>0</v>
      </c>
      <c r="C70" s="15">
        <f>IF('Common Application'!$D$47=E70,'Common Application'!$E$47,0)</f>
        <v>0</v>
      </c>
      <c r="D70" s="16">
        <f t="shared" si="1"/>
        <v>0</v>
      </c>
      <c r="E70" s="5" t="s">
        <v>277</v>
      </c>
      <c r="F70" s="17">
        <v>192</v>
      </c>
      <c r="G70" s="10">
        <v>1.5</v>
      </c>
      <c r="H70" s="8" t="s">
        <v>275</v>
      </c>
      <c r="I70" s="9">
        <v>0.77</v>
      </c>
      <c r="J70" s="9">
        <v>0.2</v>
      </c>
      <c r="K70" s="9">
        <v>0.02</v>
      </c>
      <c r="L70" s="9">
        <v>0</v>
      </c>
      <c r="M70" s="10">
        <f t="shared" si="8"/>
        <v>0</v>
      </c>
      <c r="N70" s="143" t="s">
        <v>219</v>
      </c>
      <c r="O70" s="12">
        <v>67</v>
      </c>
      <c r="P70" s="8" t="s">
        <v>276</v>
      </c>
      <c r="Q70" s="10">
        <v>8</v>
      </c>
      <c r="R70" s="13">
        <f t="shared" si="3"/>
        <v>0</v>
      </c>
      <c r="S70" s="11">
        <f t="shared" si="4"/>
        <v>0</v>
      </c>
      <c r="T70" s="11">
        <f t="shared" si="5"/>
        <v>0</v>
      </c>
      <c r="U70" s="11">
        <f t="shared" si="6"/>
        <v>0</v>
      </c>
      <c r="V70" s="14">
        <f t="shared" si="7"/>
        <v>0</v>
      </c>
    </row>
    <row r="71" spans="1:22" x14ac:dyDescent="0.25">
      <c r="A71" s="50">
        <f>IF('Common Application'!$D$45=E71,'Common Application'!$E$45,0)</f>
        <v>0</v>
      </c>
      <c r="B71" s="27">
        <f>IF('Common Application'!$D$46=E71,'Common Application'!$E$46,0)</f>
        <v>0</v>
      </c>
      <c r="C71" s="15">
        <f>IF('Common Application'!$D$47=E71,'Common Application'!$E$47,0)</f>
        <v>0</v>
      </c>
      <c r="D71" s="16">
        <f t="shared" si="1"/>
        <v>0</v>
      </c>
      <c r="E71" s="5" t="s">
        <v>38</v>
      </c>
      <c r="F71" s="17">
        <v>72</v>
      </c>
      <c r="G71" s="10">
        <v>1.5</v>
      </c>
      <c r="H71" s="8" t="s">
        <v>275</v>
      </c>
      <c r="I71" s="9">
        <v>0.77</v>
      </c>
      <c r="J71" s="9">
        <v>0.2</v>
      </c>
      <c r="K71" s="9">
        <v>0.02</v>
      </c>
      <c r="L71" s="9">
        <v>0</v>
      </c>
      <c r="M71" s="10">
        <f t="shared" si="8"/>
        <v>0</v>
      </c>
      <c r="N71" s="143" t="s">
        <v>219</v>
      </c>
      <c r="O71" s="12">
        <v>67</v>
      </c>
      <c r="P71" s="8" t="s">
        <v>276</v>
      </c>
      <c r="Q71" s="10">
        <v>8</v>
      </c>
      <c r="R71" s="13">
        <f t="shared" si="3"/>
        <v>0</v>
      </c>
      <c r="S71" s="11">
        <f t="shared" si="4"/>
        <v>0</v>
      </c>
      <c r="T71" s="11">
        <f t="shared" si="5"/>
        <v>0</v>
      </c>
      <c r="U71" s="11">
        <f t="shared" si="6"/>
        <v>0</v>
      </c>
      <c r="V71" s="14">
        <f t="shared" si="7"/>
        <v>0</v>
      </c>
    </row>
    <row r="72" spans="1:22" x14ac:dyDescent="0.25">
      <c r="A72" s="50">
        <f>IF('Common Application'!$D$45=E72,'Common Application'!$E$45,0)</f>
        <v>0</v>
      </c>
      <c r="B72" s="27">
        <f>IF('Common Application'!$D$46=E72,'Common Application'!$E$46,0)</f>
        <v>0</v>
      </c>
      <c r="C72" s="15">
        <f>IF('Common Application'!$D$47=E72,'Common Application'!$E$47,0)</f>
        <v>0</v>
      </c>
      <c r="D72" s="16">
        <f t="shared" si="1"/>
        <v>0</v>
      </c>
      <c r="E72" s="5" t="s">
        <v>278</v>
      </c>
      <c r="F72" s="17">
        <v>107</v>
      </c>
      <c r="G72" s="10">
        <v>1.5</v>
      </c>
      <c r="H72" s="8" t="s">
        <v>279</v>
      </c>
      <c r="I72" s="9">
        <v>0.66</v>
      </c>
      <c r="J72" s="9">
        <v>0.34</v>
      </c>
      <c r="K72" s="9">
        <v>0</v>
      </c>
      <c r="L72" s="9">
        <v>0</v>
      </c>
      <c r="M72" s="10">
        <f t="shared" si="8"/>
        <v>0</v>
      </c>
      <c r="N72" s="143" t="s">
        <v>219</v>
      </c>
      <c r="O72" s="12">
        <v>67</v>
      </c>
      <c r="P72" s="8" t="s">
        <v>279</v>
      </c>
      <c r="Q72" s="10">
        <v>11.8</v>
      </c>
      <c r="R72" s="13">
        <f t="shared" si="3"/>
        <v>0</v>
      </c>
      <c r="S72" s="11">
        <f t="shared" si="4"/>
        <v>0</v>
      </c>
      <c r="T72" s="11">
        <f t="shared" si="5"/>
        <v>0</v>
      </c>
      <c r="U72" s="11">
        <f t="shared" si="6"/>
        <v>0</v>
      </c>
      <c r="V72" s="14">
        <f t="shared" si="7"/>
        <v>0</v>
      </c>
    </row>
    <row r="73" spans="1:22" x14ac:dyDescent="0.25">
      <c r="A73" s="50">
        <f>IF('Common Application'!$D$45=E73,'Common Application'!$E$45,0)</f>
        <v>0</v>
      </c>
      <c r="B73" s="27">
        <f>IF('Common Application'!$D$46=E73,'Common Application'!$E$46,0)</f>
        <v>0</v>
      </c>
      <c r="C73" s="15">
        <f>IF('Common Application'!$D$47=E73,'Common Application'!$E$47,0)</f>
        <v>0</v>
      </c>
      <c r="D73" s="16">
        <f t="shared" si="1"/>
        <v>0</v>
      </c>
      <c r="E73" s="5" t="s">
        <v>280</v>
      </c>
      <c r="F73" s="17">
        <v>31</v>
      </c>
      <c r="G73" s="10">
        <v>0.8</v>
      </c>
      <c r="H73" s="8" t="s">
        <v>281</v>
      </c>
      <c r="I73" s="9">
        <v>0.66</v>
      </c>
      <c r="J73" s="9">
        <v>0.32</v>
      </c>
      <c r="K73" s="9">
        <v>0</v>
      </c>
      <c r="L73" s="9">
        <v>0</v>
      </c>
      <c r="M73" s="10">
        <f t="shared" si="8"/>
        <v>0</v>
      </c>
      <c r="N73" s="143" t="s">
        <v>219</v>
      </c>
      <c r="O73" s="12">
        <v>67</v>
      </c>
      <c r="P73" s="8" t="s">
        <v>281</v>
      </c>
      <c r="Q73" s="10">
        <v>3.4</v>
      </c>
      <c r="R73" s="13">
        <f t="shared" si="3"/>
        <v>0</v>
      </c>
      <c r="S73" s="11">
        <f t="shared" si="4"/>
        <v>0</v>
      </c>
      <c r="T73" s="11">
        <f t="shared" si="5"/>
        <v>0</v>
      </c>
      <c r="U73" s="11">
        <f t="shared" si="6"/>
        <v>0</v>
      </c>
      <c r="V73" s="14">
        <f t="shared" si="7"/>
        <v>0</v>
      </c>
    </row>
    <row r="74" spans="1:22" x14ac:dyDescent="0.25">
      <c r="A74" s="50">
        <f>IF('Common Application'!$D$45=E74,'Common Application'!$E$45,0)</f>
        <v>0</v>
      </c>
      <c r="B74" s="27">
        <f>IF('Common Application'!$D$46=E74,'Common Application'!$E$46,0)</f>
        <v>0</v>
      </c>
      <c r="C74" s="15">
        <f>IF('Common Application'!$D$47=E74,'Common Application'!$E$47,0)</f>
        <v>0</v>
      </c>
      <c r="D74" s="16">
        <f t="shared" si="1"/>
        <v>0</v>
      </c>
      <c r="E74" s="5" t="s">
        <v>282</v>
      </c>
      <c r="F74" s="17">
        <v>77</v>
      </c>
      <c r="G74" s="10">
        <v>1.4</v>
      </c>
      <c r="H74" s="8" t="s">
        <v>283</v>
      </c>
      <c r="I74" s="9">
        <v>0.47</v>
      </c>
      <c r="J74" s="9">
        <v>0.45</v>
      </c>
      <c r="K74" s="9">
        <v>0.06</v>
      </c>
      <c r="L74" s="9">
        <v>0</v>
      </c>
      <c r="M74" s="10">
        <f t="shared" si="8"/>
        <v>0</v>
      </c>
      <c r="N74" s="143" t="s">
        <v>219</v>
      </c>
      <c r="O74" s="12">
        <v>67</v>
      </c>
      <c r="P74" s="8" t="s">
        <v>284</v>
      </c>
      <c r="Q74" s="10">
        <v>12.6</v>
      </c>
      <c r="R74" s="13">
        <f t="shared" si="3"/>
        <v>0</v>
      </c>
      <c r="S74" s="11">
        <f t="shared" si="4"/>
        <v>0</v>
      </c>
      <c r="T74" s="11">
        <f t="shared" si="5"/>
        <v>0</v>
      </c>
      <c r="U74" s="11">
        <f t="shared" si="6"/>
        <v>0</v>
      </c>
      <c r="V74" s="14">
        <f t="shared" si="7"/>
        <v>0</v>
      </c>
    </row>
    <row r="75" spans="1:22" x14ac:dyDescent="0.25">
      <c r="A75" s="50">
        <f>IF('Common Application'!$D$45=E75,'Common Application'!$E$45,0)</f>
        <v>0</v>
      </c>
      <c r="B75" s="27">
        <f>IF('Common Application'!$D$46=E75,'Common Application'!$E$46,0)</f>
        <v>0</v>
      </c>
      <c r="C75" s="15">
        <f>IF('Common Application'!$D$47=E75,'Common Application'!$E$47,0)</f>
        <v>0</v>
      </c>
      <c r="D75" s="16">
        <f t="shared" si="1"/>
        <v>0</v>
      </c>
      <c r="E75" s="5" t="s">
        <v>285</v>
      </c>
      <c r="F75" s="17">
        <v>26</v>
      </c>
      <c r="G75" s="10">
        <v>0.8</v>
      </c>
      <c r="H75" s="8" t="s">
        <v>281</v>
      </c>
      <c r="I75" s="9">
        <v>0.66</v>
      </c>
      <c r="J75" s="9">
        <v>0.32</v>
      </c>
      <c r="K75" s="9">
        <v>0</v>
      </c>
      <c r="L75" s="9">
        <v>0</v>
      </c>
      <c r="M75" s="10">
        <f t="shared" si="8"/>
        <v>0</v>
      </c>
      <c r="N75" s="143" t="s">
        <v>219</v>
      </c>
      <c r="O75" s="12">
        <v>67</v>
      </c>
      <c r="P75" s="8" t="s">
        <v>281</v>
      </c>
      <c r="Q75" s="10">
        <v>3.4</v>
      </c>
      <c r="R75" s="13">
        <f t="shared" si="3"/>
        <v>0</v>
      </c>
      <c r="S75" s="11">
        <f t="shared" si="4"/>
        <v>0</v>
      </c>
      <c r="T75" s="11">
        <f t="shared" si="5"/>
        <v>0</v>
      </c>
      <c r="U75" s="11">
        <f t="shared" si="6"/>
        <v>0</v>
      </c>
      <c r="V75" s="14">
        <f t="shared" si="7"/>
        <v>0</v>
      </c>
    </row>
    <row r="76" spans="1:22" ht="15.75" thickBot="1" x14ac:dyDescent="0.3">
      <c r="A76" s="51">
        <f>IF('Common Application'!$D$45=E76,'Common Application'!$E$45,0)</f>
        <v>0</v>
      </c>
      <c r="B76" s="38">
        <f>IF('Common Application'!$D$46=E76,'Common Application'!$E$46,0)</f>
        <v>0</v>
      </c>
      <c r="C76" s="52">
        <f>IF('Common Application'!$D$47=E76,'Common Application'!$E$47,0)</f>
        <v>0</v>
      </c>
      <c r="D76" s="39">
        <f t="shared" si="1"/>
        <v>0</v>
      </c>
      <c r="E76" s="40" t="s">
        <v>286</v>
      </c>
      <c r="F76" s="41">
        <v>127</v>
      </c>
      <c r="G76" s="42">
        <v>0.8</v>
      </c>
      <c r="H76" s="43" t="s">
        <v>281</v>
      </c>
      <c r="I76" s="44">
        <v>0.66</v>
      </c>
      <c r="J76" s="44">
        <v>0.32</v>
      </c>
      <c r="K76" s="44">
        <v>0</v>
      </c>
      <c r="L76" s="44">
        <v>0</v>
      </c>
      <c r="M76" s="45">
        <f t="shared" si="8"/>
        <v>0</v>
      </c>
      <c r="N76" s="146" t="s">
        <v>219</v>
      </c>
      <c r="O76" s="47">
        <v>67</v>
      </c>
      <c r="P76" s="43" t="s">
        <v>281</v>
      </c>
      <c r="Q76" s="45">
        <v>3.4</v>
      </c>
      <c r="R76" s="48">
        <f t="shared" si="3"/>
        <v>0</v>
      </c>
      <c r="S76" s="46">
        <f t="shared" si="4"/>
        <v>0</v>
      </c>
      <c r="T76" s="46">
        <f t="shared" si="5"/>
        <v>0</v>
      </c>
      <c r="U76" s="46">
        <f t="shared" si="6"/>
        <v>0</v>
      </c>
      <c r="V76" s="49">
        <f t="shared" si="7"/>
        <v>0</v>
      </c>
    </row>
    <row r="77" spans="1:22" ht="16.5" thickTop="1" thickBot="1" x14ac:dyDescent="0.3">
      <c r="A77" s="18"/>
      <c r="B77" s="18"/>
      <c r="C77" s="19" t="s">
        <v>287</v>
      </c>
      <c r="D77" s="20">
        <f>SUM(D37:D76)</f>
        <v>0</v>
      </c>
      <c r="E77" s="18"/>
      <c r="F77" s="18"/>
      <c r="G77" s="18"/>
      <c r="H77" s="18"/>
      <c r="I77" s="18"/>
      <c r="J77" s="18"/>
      <c r="K77" s="18"/>
      <c r="L77" s="18"/>
      <c r="M77" s="18"/>
      <c r="N77" s="147"/>
      <c r="O77" s="18"/>
      <c r="P77" s="18"/>
      <c r="Q77" s="35" t="s">
        <v>287</v>
      </c>
      <c r="R77" s="36">
        <f>SUM(R37:R76)</f>
        <v>0</v>
      </c>
      <c r="S77" s="36">
        <f>SUM(S37:S76)</f>
        <v>0</v>
      </c>
      <c r="T77" s="36">
        <f>SUM(T37:T76)</f>
        <v>0</v>
      </c>
      <c r="U77" s="36">
        <f>SUM(U37:U76)</f>
        <v>0</v>
      </c>
      <c r="V77" s="37">
        <f>SUM(V37:V76)</f>
        <v>0</v>
      </c>
    </row>
  </sheetData>
  <sortState xmlns:xlrd2="http://schemas.microsoft.com/office/spreadsheetml/2017/richdata2" ref="E2:E11">
    <sortCondition ref="E2:E11"/>
  </sortState>
  <mergeCells count="29">
    <mergeCell ref="R34:R36"/>
    <mergeCell ref="R30:V33"/>
    <mergeCell ref="H31:M32"/>
    <mergeCell ref="A34:A36"/>
    <mergeCell ref="B34:B36"/>
    <mergeCell ref="C34:C36"/>
    <mergeCell ref="D34:D36"/>
    <mergeCell ref="E34:E36"/>
    <mergeCell ref="S34:S36"/>
    <mergeCell ref="T34:T36"/>
    <mergeCell ref="U34:U36"/>
    <mergeCell ref="V34:V36"/>
    <mergeCell ref="M34:M36"/>
    <mergeCell ref="N34:N36"/>
    <mergeCell ref="O34:O36"/>
    <mergeCell ref="P34:P36"/>
    <mergeCell ref="Q34:Q36"/>
    <mergeCell ref="A30:C33"/>
    <mergeCell ref="E30:G33"/>
    <mergeCell ref="H30:M30"/>
    <mergeCell ref="J34:J36"/>
    <mergeCell ref="K34:K36"/>
    <mergeCell ref="L34:L36"/>
    <mergeCell ref="N30:O33"/>
    <mergeCell ref="P30:Q33"/>
    <mergeCell ref="I34:I36"/>
    <mergeCell ref="F34:F36"/>
    <mergeCell ref="G34:G36"/>
    <mergeCell ref="H34:H36"/>
  </mergeCells>
  <dataValidations disablePrompts="1" count="1">
    <dataValidation allowBlank="1" showErrorMessage="1" sqref="A37:D76" xr:uid="{00000000-0002-0000-0200-000000000000}"/>
  </dataValidation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AA55"/>
  <sheetViews>
    <sheetView topLeftCell="A31" zoomScaleNormal="100" workbookViewId="0">
      <selection activeCell="D25" sqref="D25"/>
    </sheetView>
  </sheetViews>
  <sheetFormatPr defaultColWidth="8.85546875" defaultRowHeight="12.75" x14ac:dyDescent="0.25"/>
  <cols>
    <col min="1" max="1" width="8.85546875" style="21"/>
    <col min="2" max="2" width="4.140625" style="23" customWidth="1"/>
    <col min="3" max="3" width="66.85546875" style="23" customWidth="1"/>
    <col min="4" max="4" width="18.85546875" style="24" customWidth="1"/>
    <col min="5" max="5" width="18.85546875" style="25" customWidth="1"/>
    <col min="6" max="6" width="71.85546875" style="26" customWidth="1"/>
    <col min="7" max="27" width="8.85546875" style="21"/>
    <col min="28" max="31" width="8.85546875" style="23"/>
    <col min="32" max="32" width="26.140625" style="23" customWidth="1"/>
    <col min="33" max="34" width="8.85546875" style="23"/>
    <col min="35" max="35" width="16.85546875" style="23" customWidth="1"/>
    <col min="36" max="39" width="8.85546875" style="23"/>
    <col min="40" max="40" width="10.140625" style="23" customWidth="1"/>
    <col min="41" max="41" width="22.42578125" style="23" customWidth="1"/>
    <col min="42" max="42" width="8.85546875" style="23"/>
    <col min="43" max="43" width="21" style="23" customWidth="1"/>
    <col min="44" max="44" width="8.85546875" style="23"/>
    <col min="45" max="46" width="10.140625" style="23" customWidth="1"/>
    <col min="47" max="47" width="10.42578125" style="23" customWidth="1"/>
    <col min="48" max="48" width="8.85546875" style="23"/>
    <col min="49" max="49" width="9.85546875" style="23" customWidth="1"/>
    <col min="50" max="16384" width="8.85546875" style="23"/>
  </cols>
  <sheetData>
    <row r="1" spans="2:6" ht="43.5" customHeight="1" thickBot="1" x14ac:dyDescent="0.3">
      <c r="B1" s="33" t="s">
        <v>288</v>
      </c>
      <c r="C1" s="28"/>
      <c r="D1" s="29"/>
      <c r="E1" s="28"/>
      <c r="F1" s="32"/>
    </row>
    <row r="2" spans="2:6" x14ac:dyDescent="0.25">
      <c r="B2" s="76" t="s">
        <v>289</v>
      </c>
      <c r="C2" s="77"/>
      <c r="D2" s="77"/>
      <c r="E2" s="77"/>
      <c r="F2" s="78"/>
    </row>
    <row r="3" spans="2:6" ht="15.6" customHeight="1" x14ac:dyDescent="0.25">
      <c r="B3" s="79"/>
      <c r="C3" s="80" t="s">
        <v>290</v>
      </c>
      <c r="D3" s="80" t="s">
        <v>291</v>
      </c>
      <c r="E3" s="80"/>
      <c r="F3" s="81" t="s">
        <v>292</v>
      </c>
    </row>
    <row r="4" spans="2:6" x14ac:dyDescent="0.25">
      <c r="B4" s="79"/>
      <c r="C4" s="80" t="s">
        <v>293</v>
      </c>
      <c r="D4" s="80" t="s">
        <v>291</v>
      </c>
      <c r="E4" s="80"/>
      <c r="F4" s="82"/>
    </row>
    <row r="5" spans="2:6" x14ac:dyDescent="0.25">
      <c r="B5" s="79"/>
      <c r="C5" s="80" t="s">
        <v>294</v>
      </c>
      <c r="D5" s="80"/>
      <c r="E5" s="80"/>
      <c r="F5" s="83" t="s">
        <v>295</v>
      </c>
    </row>
    <row r="6" spans="2:6" x14ac:dyDescent="0.25">
      <c r="B6" s="79"/>
      <c r="C6" s="80" t="s">
        <v>296</v>
      </c>
      <c r="D6" s="80"/>
      <c r="E6" s="80"/>
      <c r="F6" s="82"/>
    </row>
    <row r="7" spans="2:6" x14ac:dyDescent="0.25">
      <c r="B7" s="79"/>
      <c r="C7" s="80" t="s">
        <v>297</v>
      </c>
      <c r="D7" s="80"/>
      <c r="E7" s="80"/>
      <c r="F7" s="82"/>
    </row>
    <row r="8" spans="2:6" x14ac:dyDescent="0.25">
      <c r="B8" s="79"/>
      <c r="C8" s="80" t="s">
        <v>298</v>
      </c>
      <c r="D8" s="80"/>
      <c r="E8" s="80"/>
      <c r="F8" s="82"/>
    </row>
    <row r="9" spans="2:6" x14ac:dyDescent="0.25">
      <c r="B9" s="79"/>
      <c r="C9" s="80" t="s">
        <v>299</v>
      </c>
      <c r="D9" s="80"/>
      <c r="E9" s="80"/>
      <c r="F9" s="82"/>
    </row>
    <row r="10" spans="2:6" x14ac:dyDescent="0.25">
      <c r="B10" s="79"/>
      <c r="C10" s="80" t="s">
        <v>92</v>
      </c>
      <c r="D10" s="84" t="s">
        <v>300</v>
      </c>
      <c r="E10" s="84"/>
      <c r="F10" s="82"/>
    </row>
    <row r="11" spans="2:6" x14ac:dyDescent="0.25">
      <c r="B11" s="79"/>
      <c r="C11" s="80" t="s">
        <v>301</v>
      </c>
      <c r="D11" s="84" t="s">
        <v>300</v>
      </c>
      <c r="E11" s="84"/>
      <c r="F11" s="82"/>
    </row>
    <row r="12" spans="2:6" x14ac:dyDescent="0.25">
      <c r="B12" s="79"/>
      <c r="C12" s="80" t="s">
        <v>302</v>
      </c>
      <c r="D12" s="84" t="s">
        <v>300</v>
      </c>
      <c r="E12" s="84"/>
      <c r="F12" s="82"/>
    </row>
    <row r="13" spans="2:6" x14ac:dyDescent="0.25">
      <c r="B13" s="79"/>
      <c r="C13" s="80" t="s">
        <v>303</v>
      </c>
      <c r="D13" s="84" t="s">
        <v>304</v>
      </c>
      <c r="E13" s="84"/>
      <c r="F13" s="82"/>
    </row>
    <row r="14" spans="2:6" x14ac:dyDescent="0.25">
      <c r="B14" s="79"/>
      <c r="C14" s="80" t="s">
        <v>305</v>
      </c>
      <c r="D14" s="84" t="s">
        <v>306</v>
      </c>
      <c r="E14" s="84"/>
      <c r="F14" s="82"/>
    </row>
    <row r="15" spans="2:6" x14ac:dyDescent="0.25">
      <c r="B15" s="79"/>
      <c r="C15" s="80" t="s">
        <v>307</v>
      </c>
      <c r="D15" s="84" t="s">
        <v>306</v>
      </c>
      <c r="E15" s="84"/>
      <c r="F15" s="82"/>
    </row>
    <row r="16" spans="2:6" x14ac:dyDescent="0.25">
      <c r="B16" s="79"/>
      <c r="C16" s="80" t="s">
        <v>308</v>
      </c>
      <c r="D16" s="84"/>
      <c r="E16" s="84"/>
      <c r="F16" s="82"/>
    </row>
    <row r="17" spans="2:6" x14ac:dyDescent="0.25">
      <c r="B17" s="79"/>
      <c r="C17" s="80" t="s">
        <v>309</v>
      </c>
      <c r="D17" s="84" t="s">
        <v>310</v>
      </c>
      <c r="E17" s="84"/>
      <c r="F17" s="82"/>
    </row>
    <row r="18" spans="2:6" x14ac:dyDescent="0.25">
      <c r="B18" s="79"/>
      <c r="C18" s="80" t="s">
        <v>311</v>
      </c>
      <c r="D18" s="80"/>
      <c r="E18" s="80"/>
      <c r="F18" s="82"/>
    </row>
    <row r="19" spans="2:6" x14ac:dyDescent="0.25">
      <c r="B19" s="79"/>
      <c r="C19" s="80" t="s">
        <v>312</v>
      </c>
      <c r="D19" s="80"/>
      <c r="E19" s="80"/>
      <c r="F19" s="82"/>
    </row>
    <row r="20" spans="2:6" x14ac:dyDescent="0.25">
      <c r="B20" s="79"/>
      <c r="C20" s="80" t="s">
        <v>313</v>
      </c>
      <c r="D20" s="80"/>
      <c r="E20" s="80"/>
      <c r="F20" s="82"/>
    </row>
    <row r="21" spans="2:6" x14ac:dyDescent="0.25">
      <c r="B21" s="79"/>
      <c r="C21" s="80" t="s">
        <v>314</v>
      </c>
      <c r="D21" s="80"/>
      <c r="E21" s="80"/>
      <c r="F21" s="82"/>
    </row>
    <row r="22" spans="2:6" x14ac:dyDescent="0.25">
      <c r="B22" s="79"/>
      <c r="C22" s="80" t="s">
        <v>315</v>
      </c>
      <c r="D22" s="80"/>
      <c r="E22" s="80"/>
      <c r="F22" s="82"/>
    </row>
    <row r="23" spans="2:6" x14ac:dyDescent="0.25">
      <c r="B23" s="79"/>
      <c r="C23" s="80" t="s">
        <v>316</v>
      </c>
      <c r="D23" s="80"/>
      <c r="E23" s="80"/>
      <c r="F23" s="82"/>
    </row>
    <row r="24" spans="2:6" x14ac:dyDescent="0.25">
      <c r="B24" s="79"/>
      <c r="C24" s="80" t="s">
        <v>317</v>
      </c>
      <c r="D24" s="80"/>
      <c r="E24" s="80"/>
      <c r="F24" s="82"/>
    </row>
    <row r="25" spans="2:6" x14ac:dyDescent="0.25">
      <c r="B25" s="30"/>
      <c r="C25" s="28"/>
      <c r="D25" s="28"/>
      <c r="E25" s="28"/>
      <c r="F25" s="31"/>
    </row>
    <row r="26" spans="2:6" x14ac:dyDescent="0.25">
      <c r="B26" s="85" t="s">
        <v>318</v>
      </c>
      <c r="C26" s="86"/>
      <c r="D26" s="86"/>
      <c r="E26" s="86"/>
      <c r="F26" s="87"/>
    </row>
    <row r="27" spans="2:6" x14ac:dyDescent="0.25">
      <c r="B27" s="88"/>
      <c r="C27" s="86" t="s">
        <v>319</v>
      </c>
      <c r="D27" s="86"/>
      <c r="E27" s="86"/>
      <c r="F27" s="87"/>
    </row>
    <row r="28" spans="2:6" x14ac:dyDescent="0.25">
      <c r="B28" s="88"/>
      <c r="C28" s="86" t="s">
        <v>320</v>
      </c>
      <c r="D28" s="86"/>
      <c r="E28" s="86"/>
      <c r="F28" s="87"/>
    </row>
    <row r="29" spans="2:6" x14ac:dyDescent="0.25">
      <c r="B29" s="88"/>
      <c r="C29" s="86" t="s">
        <v>321</v>
      </c>
      <c r="D29" s="86"/>
      <c r="E29" s="86"/>
      <c r="F29" s="87"/>
    </row>
    <row r="30" spans="2:6" x14ac:dyDescent="0.25">
      <c r="B30" s="88"/>
      <c r="C30" s="86" t="s">
        <v>322</v>
      </c>
      <c r="D30" s="86"/>
      <c r="E30" s="86"/>
      <c r="F30" s="87"/>
    </row>
    <row r="31" spans="2:6" x14ac:dyDescent="0.25">
      <c r="B31" s="88"/>
      <c r="C31" s="86" t="s">
        <v>323</v>
      </c>
      <c r="D31" s="86"/>
      <c r="E31" s="86"/>
      <c r="F31" s="87"/>
    </row>
    <row r="32" spans="2:6" x14ac:dyDescent="0.25">
      <c r="B32" s="88"/>
      <c r="C32" s="86" t="s">
        <v>324</v>
      </c>
      <c r="D32" s="86"/>
      <c r="E32" s="86"/>
      <c r="F32" s="87"/>
    </row>
    <row r="33" spans="2:6" x14ac:dyDescent="0.25">
      <c r="B33" s="88"/>
      <c r="C33" s="86" t="s">
        <v>325</v>
      </c>
      <c r="D33" s="86"/>
      <c r="E33" s="86"/>
      <c r="F33" s="87"/>
    </row>
    <row r="34" spans="2:6" ht="13.5" thickBot="1" x14ac:dyDescent="0.3">
      <c r="B34" s="89"/>
      <c r="C34" s="90" t="s">
        <v>326</v>
      </c>
      <c r="D34" s="90"/>
      <c r="E34" s="90"/>
      <c r="F34" s="91"/>
    </row>
    <row r="35" spans="2:6" x14ac:dyDescent="0.25">
      <c r="B35" s="21"/>
      <c r="C35" s="34"/>
      <c r="D35" s="34"/>
      <c r="E35" s="34"/>
      <c r="F35" s="22"/>
    </row>
    <row r="36" spans="2:6" x14ac:dyDescent="0.25">
      <c r="B36" s="21"/>
      <c r="C36" s="21"/>
      <c r="D36" s="21"/>
      <c r="E36" s="21"/>
      <c r="F36" s="22"/>
    </row>
    <row r="37" spans="2:6" x14ac:dyDescent="0.25">
      <c r="B37" s="21"/>
      <c r="C37" s="21"/>
      <c r="D37" s="21"/>
      <c r="E37" s="21"/>
      <c r="F37" s="22"/>
    </row>
    <row r="38" spans="2:6" x14ac:dyDescent="0.25">
      <c r="B38" s="21"/>
      <c r="C38" s="21"/>
      <c r="D38" s="21"/>
      <c r="E38" s="21"/>
      <c r="F38" s="22"/>
    </row>
    <row r="39" spans="2:6" x14ac:dyDescent="0.25">
      <c r="B39" s="21"/>
      <c r="C39" s="21"/>
      <c r="D39" s="21"/>
      <c r="E39" s="21"/>
      <c r="F39" s="22"/>
    </row>
    <row r="40" spans="2:6" x14ac:dyDescent="0.25">
      <c r="B40" s="21"/>
      <c r="C40" s="21"/>
      <c r="D40" s="21"/>
      <c r="E40" s="21"/>
      <c r="F40" s="22"/>
    </row>
    <row r="41" spans="2:6" x14ac:dyDescent="0.25">
      <c r="B41" s="21"/>
      <c r="C41" s="21"/>
      <c r="D41" s="21"/>
      <c r="E41" s="21"/>
      <c r="F41" s="22"/>
    </row>
    <row r="42" spans="2:6" x14ac:dyDescent="0.25">
      <c r="B42" s="21"/>
      <c r="C42" s="21"/>
      <c r="D42" s="21"/>
      <c r="E42" s="21"/>
      <c r="F42" s="22"/>
    </row>
    <row r="43" spans="2:6" x14ac:dyDescent="0.25">
      <c r="B43" s="21"/>
      <c r="C43" s="21"/>
      <c r="D43" s="21"/>
      <c r="E43" s="21"/>
      <c r="F43" s="22"/>
    </row>
    <row r="44" spans="2:6" x14ac:dyDescent="0.25">
      <c r="D44" s="23"/>
      <c r="E44" s="23"/>
    </row>
    <row r="45" spans="2:6" x14ac:dyDescent="0.25">
      <c r="D45" s="23"/>
      <c r="E45" s="23"/>
    </row>
    <row r="46" spans="2:6" x14ac:dyDescent="0.25">
      <c r="D46" s="23"/>
      <c r="E46" s="23"/>
    </row>
    <row r="47" spans="2:6" x14ac:dyDescent="0.25">
      <c r="D47" s="23"/>
      <c r="E47" s="23"/>
    </row>
    <row r="48" spans="2:6" x14ac:dyDescent="0.25">
      <c r="D48" s="23"/>
      <c r="E48" s="23"/>
    </row>
    <row r="49" spans="4:5" x14ac:dyDescent="0.25">
      <c r="D49" s="23"/>
      <c r="E49" s="23"/>
    </row>
    <row r="50" spans="4:5" x14ac:dyDescent="0.25">
      <c r="D50" s="23"/>
      <c r="E50" s="23"/>
    </row>
    <row r="51" spans="4:5" x14ac:dyDescent="0.25">
      <c r="D51" s="23"/>
      <c r="E51" s="23"/>
    </row>
    <row r="52" spans="4:5" x14ac:dyDescent="0.25">
      <c r="D52" s="23"/>
      <c r="E52" s="23"/>
    </row>
    <row r="53" spans="4:5" x14ac:dyDescent="0.25">
      <c r="D53" s="23"/>
      <c r="E53" s="23"/>
    </row>
    <row r="54" spans="4:5" x14ac:dyDescent="0.25">
      <c r="D54" s="23"/>
    </row>
    <row r="55" spans="4:5" x14ac:dyDescent="0.25">
      <c r="D55" s="25"/>
    </row>
  </sheetData>
  <hyperlinks>
    <hyperlink ref="F3" r:id="rId1" xr:uid="{00000000-0004-0000-0300-000000000000}"/>
  </hyperlinks>
  <pageMargins left="0.7" right="0.7" top="0.75" bottom="0.75" header="0.3" footer="0.3"/>
  <pageSetup scale="59" fitToHeight="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3e72efb-060d-49a2-84d8-9bd43d0e3fa3" xsi:nil="true"/>
    <lcf76f155ced4ddcb4097134ff3c332f xmlns="3243a19b-ccf8-4e49-8aa5-5f27bbc65289">
      <Terms xmlns="http://schemas.microsoft.com/office/infopath/2007/PartnerControls"/>
    </lcf76f155ced4ddcb4097134ff3c332f>
    <SharedWithUsers xmlns="03e72efb-060d-49a2-84d8-9bd43d0e3fa3">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701D3962F46234EB88D25C2B0F21D9A" ma:contentTypeVersion="16" ma:contentTypeDescription="Create a new document." ma:contentTypeScope="" ma:versionID="239b0c755392ad70b1ec7d8dc22d862d">
  <xsd:schema xmlns:xsd="http://www.w3.org/2001/XMLSchema" xmlns:xs="http://www.w3.org/2001/XMLSchema" xmlns:p="http://schemas.microsoft.com/office/2006/metadata/properties" xmlns:ns2="3243a19b-ccf8-4e49-8aa5-5f27bbc65289" xmlns:ns3="03e72efb-060d-49a2-84d8-9bd43d0e3fa3" targetNamespace="http://schemas.microsoft.com/office/2006/metadata/properties" ma:root="true" ma:fieldsID="4d8540c0f9e8b4ebcc456146e951b143" ns2:_="" ns3:_="">
    <xsd:import namespace="3243a19b-ccf8-4e49-8aa5-5f27bbc65289"/>
    <xsd:import namespace="03e72efb-060d-49a2-84d8-9bd43d0e3fa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43a19b-ccf8-4e49-8aa5-5f27bbc652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0942bf1-3a36-493a-84fa-80b52bd97e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3e72efb-060d-49a2-84d8-9bd43d0e3fa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f3cbcbb-890b-41ab-be69-2751fede923c}" ma:internalName="TaxCatchAll" ma:showField="CatchAllData" ma:web="03e72efb-060d-49a2-84d8-9bd43d0e3f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5476D8-9244-4E10-8D94-1D476604C947}">
  <ds:schemaRefs>
    <ds:schemaRef ds:uri="http://schemas.microsoft.com/office/2006/metadata/properties"/>
    <ds:schemaRef ds:uri="http://schemas.microsoft.com/office/infopath/2007/PartnerControls"/>
    <ds:schemaRef ds:uri="03e72efb-060d-49a2-84d8-9bd43d0e3fa3"/>
    <ds:schemaRef ds:uri="3243a19b-ccf8-4e49-8aa5-5f27bbc65289"/>
  </ds:schemaRefs>
</ds:datastoreItem>
</file>

<file path=customXml/itemProps2.xml><?xml version="1.0" encoding="utf-8"?>
<ds:datastoreItem xmlns:ds="http://schemas.openxmlformats.org/officeDocument/2006/customXml" ds:itemID="{28026BAE-F3EA-47F4-AB13-C05030007C76}">
  <ds:schemaRefs>
    <ds:schemaRef ds:uri="http://schemas.microsoft.com/sharepoint/v3/contenttype/forms"/>
  </ds:schemaRefs>
</ds:datastoreItem>
</file>

<file path=customXml/itemProps3.xml><?xml version="1.0" encoding="utf-8"?>
<ds:datastoreItem xmlns:ds="http://schemas.openxmlformats.org/officeDocument/2006/customXml" ds:itemID="{E3C6B0F2-77A0-433C-8696-F160DCD78E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43a19b-ccf8-4e49-8aa5-5f27bbc65289"/>
    <ds:schemaRef ds:uri="03e72efb-060d-49a2-84d8-9bd43d0e3f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Common Application</vt:lpstr>
      <vt:lpstr>Output</vt:lpstr>
      <vt:lpstr>Dropdowns</vt:lpstr>
      <vt:lpstr>Future phase</vt:lpstr>
      <vt:lpstr>'Common Application'!Print_Area</vt:lpstr>
      <vt:lpstr>'Future phase'!Print_Area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Helena Zambrano</dc:creator>
  <cp:keywords/>
  <dc:description/>
  <cp:lastModifiedBy>krist</cp:lastModifiedBy>
  <cp:revision/>
  <dcterms:created xsi:type="dcterms:W3CDTF">2006-09-16T00:00:00Z</dcterms:created>
  <dcterms:modified xsi:type="dcterms:W3CDTF">2023-02-02T16:58:03Z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0x010100F701D3962F46234EB88D25C2B0F21D9A</vt:lpwstr>
  </property>
  <property fmtid="{D5CDD505-2E9C-101B-9397-08002B2CF9AE}" pid="3" name="MediaServiceImageTags">
    <vt:lpwstr/>
  </property>
</Properties>
</file>