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N:\Awards and Competitions\Common App\2025\"/>
    </mc:Choice>
  </mc:AlternateContent>
  <xr:revisionPtr revIDLastSave="0" documentId="13_ncr:1_{AFC7DE40-F79A-458F-B52D-CD00EA4F2C8A}" xr6:coauthVersionLast="47" xr6:coauthVersionMax="47" xr10:uidLastSave="{00000000-0000-0000-0000-000000000000}"/>
  <workbookProtection workbookAlgorithmName="SHA-512" workbookHashValue="JbSt7cnCXe3VX9QxQctREIgyO2E7oPasKLeCOHTMNLTcTBQuE5Agw1KkjTQZQAIfGB6/Pt4jZO36kDGscaNAMA==" workbookSaltValue="u8saKWYF4OlkUVEZPWNFww==" workbookSpinCount="100000" lockStructure="1"/>
  <bookViews>
    <workbookView xWindow="-108" yWindow="-108" windowWidth="23256" windowHeight="12576" xr2:uid="{00000000-000D-0000-FFFF-FFFF00000000}"/>
  </bookViews>
  <sheets>
    <sheet name="Common Application" sheetId="3" r:id="rId1"/>
    <sheet name="Output" sheetId="9" r:id="rId2"/>
    <sheet name="Dropdowns" sheetId="8" state="hidden" r:id="rId3"/>
    <sheet name="Future phase" sheetId="7" state="hidden" r:id="rId4"/>
  </sheets>
  <definedNames>
    <definedName name="Area_Building">'Common Application'!$I$72</definedName>
    <definedName name="Conversion_to_kBtu_Options">Dropdowns!$H$73:$H$88</definedName>
    <definedName name="Conversion_to_kBtu_Table">Dropdowns!$H$73:$I$88</definedName>
    <definedName name="Embodied_Carbon_Total">'Common Application'!$I$252</definedName>
    <definedName name="Energy_Consumption_Annual_Total">'Common Application'!$H$219</definedName>
    <definedName name="Energy_Production_Annual_Total">'Common Application'!$H$220</definedName>
    <definedName name="Fuel_Source_Carbon_Headers">Dropdowns!$C$73:$C$81</definedName>
    <definedName name="Fuel_Source_Carbon_Table">Dropdowns!$C$73:$D$81</definedName>
    <definedName name="Operational_Carbon_Annual_Total">'Common Application'!$J$221</definedName>
    <definedName name="_xlnm.Print_Area" localSheetId="3">'Future phase'!$B$1:$F$34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99" i="3" l="1"/>
  <c r="G197" i="3" l="1"/>
  <c r="I86" i="3"/>
  <c r="I79" i="3"/>
  <c r="I212" i="3"/>
  <c r="P165" i="3"/>
  <c r="P164" i="3"/>
  <c r="P159" i="3"/>
  <c r="P161" i="3"/>
  <c r="P162" i="3"/>
  <c r="P163" i="3"/>
  <c r="P160" i="3"/>
  <c r="P150" i="3"/>
  <c r="P148" i="3"/>
  <c r="P147" i="3"/>
  <c r="P146" i="3"/>
  <c r="P145" i="3"/>
  <c r="P125" i="3"/>
  <c r="P127" i="3"/>
  <c r="P126" i="3"/>
  <c r="P123" i="3"/>
  <c r="P122" i="3"/>
  <c r="P115" i="3"/>
  <c r="P116" i="3"/>
  <c r="P114" i="3"/>
  <c r="I198" i="3"/>
  <c r="I199" i="3"/>
  <c r="I200" i="3"/>
  <c r="I201" i="3"/>
  <c r="I197" i="3"/>
  <c r="E293" i="3"/>
  <c r="I211" i="3"/>
  <c r="I134" i="3" l="1"/>
  <c r="N205" i="3" l="1"/>
  <c r="M66" i="8"/>
  <c r="C66" i="8"/>
  <c r="B66" i="8"/>
  <c r="A66" i="8"/>
  <c r="M65" i="8"/>
  <c r="C65" i="8"/>
  <c r="B65" i="8"/>
  <c r="A65" i="8"/>
  <c r="M64" i="8"/>
  <c r="C64" i="8"/>
  <c r="B64" i="8"/>
  <c r="A64" i="8"/>
  <c r="M63" i="8"/>
  <c r="C63" i="8"/>
  <c r="B63" i="8"/>
  <c r="A63" i="8"/>
  <c r="M62" i="8"/>
  <c r="C62" i="8"/>
  <c r="B62" i="8"/>
  <c r="A62" i="8"/>
  <c r="M61" i="8"/>
  <c r="C61" i="8"/>
  <c r="B61" i="8"/>
  <c r="A61" i="8"/>
  <c r="M60" i="8"/>
  <c r="C60" i="8"/>
  <c r="B60" i="8"/>
  <c r="A60" i="8"/>
  <c r="M59" i="8"/>
  <c r="C59" i="8"/>
  <c r="B59" i="8"/>
  <c r="A59" i="8"/>
  <c r="C58" i="8"/>
  <c r="B58" i="8"/>
  <c r="A58" i="8"/>
  <c r="M57" i="8"/>
  <c r="C57" i="8"/>
  <c r="B57" i="8"/>
  <c r="A57" i="8"/>
  <c r="M56" i="8"/>
  <c r="C56" i="8"/>
  <c r="B56" i="8"/>
  <c r="A56" i="8"/>
  <c r="M55" i="8"/>
  <c r="C55" i="8"/>
  <c r="B55" i="8"/>
  <c r="A55" i="8"/>
  <c r="M54" i="8"/>
  <c r="C54" i="8"/>
  <c r="B54" i="8"/>
  <c r="A54" i="8"/>
  <c r="M53" i="8"/>
  <c r="C53" i="8"/>
  <c r="B53" i="8"/>
  <c r="A53" i="8"/>
  <c r="M52" i="8"/>
  <c r="C52" i="8"/>
  <c r="B52" i="8"/>
  <c r="A52" i="8"/>
  <c r="M51" i="8"/>
  <c r="C51" i="8"/>
  <c r="B51" i="8"/>
  <c r="A51" i="8"/>
  <c r="M50" i="8"/>
  <c r="C50" i="8"/>
  <c r="B50" i="8"/>
  <c r="A50" i="8"/>
  <c r="M49" i="8"/>
  <c r="C49" i="8"/>
  <c r="B49" i="8"/>
  <c r="A49" i="8"/>
  <c r="M48" i="8"/>
  <c r="C48" i="8"/>
  <c r="B48" i="8"/>
  <c r="A48" i="8"/>
  <c r="M47" i="8"/>
  <c r="C47" i="8"/>
  <c r="B47" i="8"/>
  <c r="A47" i="8"/>
  <c r="M46" i="8"/>
  <c r="C46" i="8"/>
  <c r="B46" i="8"/>
  <c r="A46" i="8"/>
  <c r="M45" i="8"/>
  <c r="C45" i="8"/>
  <c r="B45" i="8"/>
  <c r="A45" i="8"/>
  <c r="M44" i="8"/>
  <c r="C44" i="8"/>
  <c r="B44" i="8"/>
  <c r="A44" i="8"/>
  <c r="M43" i="8"/>
  <c r="C43" i="8"/>
  <c r="B43" i="8"/>
  <c r="A43" i="8"/>
  <c r="M42" i="8"/>
  <c r="C42" i="8"/>
  <c r="B42" i="8"/>
  <c r="A42" i="8"/>
  <c r="M41" i="8"/>
  <c r="C41" i="8"/>
  <c r="B41" i="8"/>
  <c r="A41" i="8"/>
  <c r="M40" i="8"/>
  <c r="C40" i="8"/>
  <c r="B40" i="8"/>
  <c r="A40" i="8"/>
  <c r="M39" i="8"/>
  <c r="C39" i="8"/>
  <c r="B39" i="8"/>
  <c r="A39" i="8"/>
  <c r="M38" i="8"/>
  <c r="C38" i="8"/>
  <c r="B38" i="8"/>
  <c r="A38" i="8"/>
  <c r="M37" i="8"/>
  <c r="C37" i="8"/>
  <c r="B37" i="8"/>
  <c r="A37" i="8"/>
  <c r="M36" i="8"/>
  <c r="C36" i="8"/>
  <c r="B36" i="8"/>
  <c r="A36" i="8"/>
  <c r="M35" i="8"/>
  <c r="C35" i="8"/>
  <c r="B35" i="8"/>
  <c r="A35" i="8"/>
  <c r="M34" i="8"/>
  <c r="C34" i="8"/>
  <c r="B34" i="8"/>
  <c r="A34" i="8"/>
  <c r="M33" i="8"/>
  <c r="C33" i="8"/>
  <c r="B33" i="8"/>
  <c r="A33" i="8"/>
  <c r="M32" i="8"/>
  <c r="C32" i="8"/>
  <c r="B32" i="8"/>
  <c r="A32" i="8"/>
  <c r="M31" i="8"/>
  <c r="C31" i="8"/>
  <c r="B31" i="8"/>
  <c r="A31" i="8"/>
  <c r="M30" i="8"/>
  <c r="C30" i="8"/>
  <c r="B30" i="8"/>
  <c r="A30" i="8"/>
  <c r="M29" i="8"/>
  <c r="C29" i="8"/>
  <c r="B29" i="8"/>
  <c r="A29" i="8"/>
  <c r="M28" i="8"/>
  <c r="C28" i="8"/>
  <c r="B28" i="8"/>
  <c r="A28" i="8"/>
  <c r="M27" i="8"/>
  <c r="C27" i="8"/>
  <c r="B27" i="8"/>
  <c r="A27" i="8"/>
  <c r="L23" i="8"/>
  <c r="I16" i="8"/>
  <c r="I15" i="8"/>
  <c r="I14" i="8"/>
  <c r="C59" i="9" a="1"/>
  <c r="C59" i="9" s="1"/>
  <c r="C58" i="9" a="1"/>
  <c r="C58" i="9" s="1"/>
  <c r="C56" i="9" a="1"/>
  <c r="C56" i="9" s="1"/>
  <c r="C55" i="9"/>
  <c r="C53" i="9" a="1"/>
  <c r="C53" i="9" s="1"/>
  <c r="C52" i="9" a="1"/>
  <c r="C52" i="9" s="1"/>
  <c r="C50" i="9" a="1"/>
  <c r="C50" i="9" s="1"/>
  <c r="C49" i="9" a="1"/>
  <c r="C49" i="9" s="1"/>
  <c r="C47" i="9" a="1"/>
  <c r="C47" i="9" s="1"/>
  <c r="C46" i="9" a="1"/>
  <c r="C46" i="9" s="1"/>
  <c r="C44" i="9" a="1"/>
  <c r="C44" i="9" s="1"/>
  <c r="C43" i="9" a="1"/>
  <c r="C43" i="9" s="1"/>
  <c r="C41" i="9" a="1"/>
  <c r="C41" i="9" s="1"/>
  <c r="C40" i="9" a="1"/>
  <c r="C40" i="9" s="1"/>
  <c r="C38" i="9"/>
  <c r="C37" i="9" a="1"/>
  <c r="C37" i="9" s="1"/>
  <c r="C35" i="9"/>
  <c r="C34" i="9"/>
  <c r="C32" i="9"/>
  <c r="C31" i="9"/>
  <c r="C29" i="9"/>
  <c r="C28" i="9"/>
  <c r="C2" i="9" a="1"/>
  <c r="C2" i="9" s="1"/>
  <c r="H334" i="3"/>
  <c r="H333" i="3"/>
  <c r="P280" i="3"/>
  <c r="P279" i="3"/>
  <c r="P278" i="3"/>
  <c r="P269" i="3"/>
  <c r="P268" i="3"/>
  <c r="P267" i="3"/>
  <c r="P266" i="3"/>
  <c r="P265" i="3"/>
  <c r="P264" i="3"/>
  <c r="P256" i="3"/>
  <c r="P255" i="3"/>
  <c r="P253" i="3"/>
  <c r="P251" i="3"/>
  <c r="P249" i="3"/>
  <c r="P248" i="3"/>
  <c r="P239" i="3"/>
  <c r="P238" i="3"/>
  <c r="P237" i="3"/>
  <c r="P236" i="3"/>
  <c r="P235" i="3"/>
  <c r="G212" i="3"/>
  <c r="H212" i="3" s="1"/>
  <c r="J212" i="3" s="1"/>
  <c r="G211" i="3"/>
  <c r="H211" i="3" s="1"/>
  <c r="G201" i="3"/>
  <c r="H201" i="3" s="1"/>
  <c r="J201" i="3" s="1"/>
  <c r="G200" i="3"/>
  <c r="H200" i="3" s="1"/>
  <c r="J200" i="3" s="1"/>
  <c r="G199" i="3"/>
  <c r="H199" i="3" s="1"/>
  <c r="J199" i="3" s="1"/>
  <c r="G198" i="3"/>
  <c r="H198" i="3" s="1"/>
  <c r="H197" i="3"/>
  <c r="P177" i="3"/>
  <c r="P176" i="3"/>
  <c r="I173" i="3"/>
  <c r="P108" i="3"/>
  <c r="I174" i="3"/>
  <c r="I74" i="3"/>
  <c r="J68" i="3"/>
  <c r="H220" i="3" l="1"/>
  <c r="I220" i="3" s="1"/>
  <c r="J211" i="3"/>
  <c r="J197" i="3"/>
  <c r="H217" i="3" a="1"/>
  <c r="H217" i="3" s="1"/>
  <c r="I217" i="3" s="1"/>
  <c r="J198" i="3"/>
  <c r="J218" i="3" s="1"/>
  <c r="H218" i="3"/>
  <c r="I218" i="3" s="1"/>
  <c r="P170" i="3"/>
  <c r="Q9" i="3" s="1"/>
  <c r="P104" i="3"/>
  <c r="Q6" i="3" s="1"/>
  <c r="P261" i="3"/>
  <c r="Q13" i="3" s="1"/>
  <c r="P275" i="3"/>
  <c r="Q14" i="3" s="1"/>
  <c r="P141" i="3"/>
  <c r="Q7" i="3" s="1"/>
  <c r="P156" i="3"/>
  <c r="Q8" i="3" s="1"/>
  <c r="P231" i="3"/>
  <c r="Q11" i="3" s="1"/>
  <c r="P245" i="3"/>
  <c r="Q12" i="3" s="1"/>
  <c r="D44" i="8"/>
  <c r="T44" i="8" s="1"/>
  <c r="D47" i="8"/>
  <c r="S47" i="8" s="1"/>
  <c r="D50" i="8"/>
  <c r="T50" i="8" s="1"/>
  <c r="D56" i="8"/>
  <c r="S56" i="8" s="1"/>
  <c r="D37" i="8"/>
  <c r="R37" i="8" s="1"/>
  <c r="D62" i="8"/>
  <c r="V62" i="8" s="1"/>
  <c r="D65" i="8"/>
  <c r="V65" i="8" s="1"/>
  <c r="D53" i="8"/>
  <c r="S53" i="8" s="1"/>
  <c r="D27" i="8"/>
  <c r="V27" i="8" s="1"/>
  <c r="D30" i="8"/>
  <c r="T30" i="8" s="1"/>
  <c r="D43" i="8"/>
  <c r="R43" i="8" s="1"/>
  <c r="D52" i="8"/>
  <c r="U52" i="8" s="1"/>
  <c r="D55" i="8"/>
  <c r="R55" i="8" s="1"/>
  <c r="D58" i="8"/>
  <c r="U58" i="8" s="1"/>
  <c r="D29" i="8"/>
  <c r="S29" i="8" s="1"/>
  <c r="D45" i="8"/>
  <c r="T45" i="8" s="1"/>
  <c r="D48" i="8"/>
  <c r="V48" i="8" s="1"/>
  <c r="D63" i="8"/>
  <c r="S63" i="8" s="1"/>
  <c r="D66" i="8"/>
  <c r="V66" i="8" s="1"/>
  <c r="D28" i="8"/>
  <c r="T28" i="8" s="1"/>
  <c r="D31" i="8"/>
  <c r="R31" i="8" s="1"/>
  <c r="D34" i="8"/>
  <c r="U34" i="8" s="1"/>
  <c r="D49" i="8"/>
  <c r="R49" i="8" s="1"/>
  <c r="D61" i="8"/>
  <c r="R61" i="8" s="1"/>
  <c r="D64" i="8"/>
  <c r="V64" i="8" s="1"/>
  <c r="D40" i="8"/>
  <c r="V40" i="8" s="1"/>
  <c r="D59" i="8"/>
  <c r="T59" i="8" s="1"/>
  <c r="D46" i="8"/>
  <c r="U46" i="8" s="1"/>
  <c r="D51" i="8"/>
  <c r="V51" i="8" s="1"/>
  <c r="D54" i="8"/>
  <c r="T54" i="8" s="1"/>
  <c r="D32" i="8"/>
  <c r="R32" i="8" s="1"/>
  <c r="D35" i="8"/>
  <c r="U35" i="8" s="1"/>
  <c r="D38" i="8"/>
  <c r="D41" i="8"/>
  <c r="U41" i="8" s="1"/>
  <c r="D60" i="8"/>
  <c r="V60" i="8" s="1"/>
  <c r="D57" i="8"/>
  <c r="U57" i="8" s="1"/>
  <c r="D33" i="8"/>
  <c r="T33" i="8" s="1"/>
  <c r="D36" i="8"/>
  <c r="V36" i="8" s="1"/>
  <c r="D39" i="8"/>
  <c r="V39" i="8" s="1"/>
  <c r="D42" i="8"/>
  <c r="S42" i="8" s="1"/>
  <c r="J217" i="3" l="1" a="1"/>
  <c r="J217" i="3" s="1"/>
  <c r="J219" i="3" s="1"/>
  <c r="J220" i="3"/>
  <c r="U28" i="8"/>
  <c r="U50" i="8"/>
  <c r="R50" i="8"/>
  <c r="U44" i="8"/>
  <c r="R66" i="8"/>
  <c r="V44" i="8"/>
  <c r="S50" i="8"/>
  <c r="R44" i="8"/>
  <c r="T63" i="8"/>
  <c r="T47" i="8"/>
  <c r="U47" i="8"/>
  <c r="V47" i="8"/>
  <c r="S44" i="8"/>
  <c r="U37" i="8"/>
  <c r="V56" i="8"/>
  <c r="V50" i="8"/>
  <c r="R47" i="8"/>
  <c r="T37" i="8"/>
  <c r="R56" i="8"/>
  <c r="S37" i="8"/>
  <c r="R39" i="8"/>
  <c r="V28" i="8"/>
  <c r="V31" i="8"/>
  <c r="S31" i="8"/>
  <c r="U30" i="8"/>
  <c r="U56" i="8"/>
  <c r="V53" i="8"/>
  <c r="T39" i="8"/>
  <c r="S36" i="8"/>
  <c r="S66" i="8"/>
  <c r="T27" i="8"/>
  <c r="R27" i="8"/>
  <c r="S62" i="8"/>
  <c r="T48" i="8"/>
  <c r="S27" i="8"/>
  <c r="R65" i="8"/>
  <c r="U48" i="8"/>
  <c r="S65" i="8"/>
  <c r="T56" i="8"/>
  <c r="V42" i="8"/>
  <c r="V34" i="8"/>
  <c r="V32" i="8"/>
  <c r="T29" i="8"/>
  <c r="U29" i="8"/>
  <c r="T52" i="8"/>
  <c r="R58" i="8"/>
  <c r="T66" i="8"/>
  <c r="T65" i="8"/>
  <c r="U32" i="8"/>
  <c r="T53" i="8"/>
  <c r="U65" i="8"/>
  <c r="S58" i="8"/>
  <c r="R53" i="8"/>
  <c r="U66" i="8"/>
  <c r="U53" i="8"/>
  <c r="U63" i="8"/>
  <c r="S33" i="8"/>
  <c r="V63" i="8"/>
  <c r="T62" i="8"/>
  <c r="S40" i="8"/>
  <c r="R62" i="8"/>
  <c r="U33" i="8"/>
  <c r="U62" i="8"/>
  <c r="T40" i="8"/>
  <c r="R33" i="8"/>
  <c r="U61" i="8"/>
  <c r="R48" i="8"/>
  <c r="S48" i="8"/>
  <c r="V33" i="8"/>
  <c r="V30" i="8"/>
  <c r="T35" i="8"/>
  <c r="U40" i="8"/>
  <c r="S57" i="8"/>
  <c r="T57" i="8"/>
  <c r="R63" i="8"/>
  <c r="V57" i="8"/>
  <c r="V37" i="8"/>
  <c r="S39" i="8"/>
  <c r="V52" i="8"/>
  <c r="R34" i="8"/>
  <c r="T43" i="8"/>
  <c r="U27" i="8"/>
  <c r="V46" i="8"/>
  <c r="S34" i="8"/>
  <c r="V49" i="8"/>
  <c r="R46" i="8"/>
  <c r="T34" i="8"/>
  <c r="R54" i="8"/>
  <c r="T49" i="8"/>
  <c r="V55" i="8"/>
  <c r="V43" i="8"/>
  <c r="T31" i="8"/>
  <c r="S46" i="8"/>
  <c r="T55" i="8"/>
  <c r="U51" i="8"/>
  <c r="T36" i="8"/>
  <c r="T46" i="8"/>
  <c r="R28" i="8"/>
  <c r="R30" i="8"/>
  <c r="D67" i="8"/>
  <c r="T42" i="8"/>
  <c r="S30" i="8"/>
  <c r="R52" i="8"/>
  <c r="R59" i="8"/>
  <c r="S28" i="8"/>
  <c r="T61" i="8"/>
  <c r="U31" i="8"/>
  <c r="U42" i="8"/>
  <c r="S52" i="8"/>
  <c r="R40" i="8"/>
  <c r="S61" i="8"/>
  <c r="S54" i="8"/>
  <c r="V58" i="8"/>
  <c r="V61" i="8"/>
  <c r="U54" i="8"/>
  <c r="U59" i="8"/>
  <c r="R64" i="8"/>
  <c r="U55" i="8"/>
  <c r="U45" i="8"/>
  <c r="V54" i="8"/>
  <c r="V59" i="8"/>
  <c r="S64" i="8"/>
  <c r="T58" i="8"/>
  <c r="U49" i="8"/>
  <c r="S55" i="8"/>
  <c r="V45" i="8"/>
  <c r="R57" i="8"/>
  <c r="T51" i="8"/>
  <c r="T64" i="8"/>
  <c r="V29" i="8"/>
  <c r="S32" i="8"/>
  <c r="T32" i="8"/>
  <c r="R45" i="8"/>
  <c r="S45" i="8"/>
  <c r="U43" i="8"/>
  <c r="S49" i="8"/>
  <c r="R42" i="8"/>
  <c r="V41" i="8"/>
  <c r="R51" i="8"/>
  <c r="U64" i="8"/>
  <c r="S43" i="8"/>
  <c r="U38" i="8"/>
  <c r="R29" i="8"/>
  <c r="S51" i="8"/>
  <c r="V38" i="8"/>
  <c r="R60" i="8"/>
  <c r="S60" i="8"/>
  <c r="U39" i="8"/>
  <c r="U60" i="8"/>
  <c r="R35" i="8"/>
  <c r="S59" i="8"/>
  <c r="R38" i="8"/>
  <c r="S38" i="8"/>
  <c r="T60" i="8"/>
  <c r="T38" i="8"/>
  <c r="R36" i="8"/>
  <c r="S35" i="8"/>
  <c r="R41" i="8"/>
  <c r="S41" i="8"/>
  <c r="T41" i="8"/>
  <c r="V35" i="8"/>
  <c r="U36" i="8"/>
  <c r="J221" i="3" l="1"/>
  <c r="I135" i="3" s="1"/>
  <c r="I138" i="3" s="1" a="1"/>
  <c r="I138" i="3" s="1"/>
  <c r="I139" i="3" s="1"/>
  <c r="H219" i="3"/>
  <c r="T67" i="8"/>
  <c r="V67" i="8"/>
  <c r="R67" i="8"/>
  <c r="U67" i="8"/>
  <c r="S67" i="8"/>
  <c r="I186" i="3" s="1"/>
  <c r="I187" i="3" s="1"/>
  <c r="I219" i="3" l="1"/>
  <c r="H221" i="3"/>
  <c r="I221" i="3" l="1"/>
  <c r="H222" i="3" s="1"/>
  <c r="P222" i="3" s="1"/>
  <c r="P182" i="3" l="1"/>
  <c r="Q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<sst xmlns="http://schemas.openxmlformats.org/spreadsheetml/2006/main" count="858" uniqueCount="607">
  <si>
    <t>Integration</t>
  </si>
  <si>
    <t>Ecosystems</t>
  </si>
  <si>
    <t>Water</t>
  </si>
  <si>
    <t>Economy</t>
  </si>
  <si>
    <t>Energy</t>
  </si>
  <si>
    <t>Resources</t>
  </si>
  <si>
    <t>Change</t>
  </si>
  <si>
    <t>Discovery</t>
  </si>
  <si>
    <t>COMMON APP FOR</t>
  </si>
  <si>
    <t>DESIGN EXCELLENCE</t>
  </si>
  <si>
    <t>AIA COTE Top Ten Toolkit</t>
  </si>
  <si>
    <t>PROJECT INFORMATION</t>
  </si>
  <si>
    <t>INPUTS</t>
  </si>
  <si>
    <t>UNITS / DEFINITION</t>
  </si>
  <si>
    <t>LINKS / SUPPORT</t>
  </si>
  <si>
    <t>Project Name</t>
  </si>
  <si>
    <t>Client</t>
  </si>
  <si>
    <t>Is client to remain confidential?</t>
  </si>
  <si>
    <t>Address</t>
  </si>
  <si>
    <t>City</t>
  </si>
  <si>
    <t>Country</t>
  </si>
  <si>
    <t>Climate Zone</t>
  </si>
  <si>
    <t>Find your US climate zone here →</t>
  </si>
  <si>
    <t xml:space="preserve">ASHRAE climate zones </t>
  </si>
  <si>
    <t>Find your California climate zone here →</t>
  </si>
  <si>
    <t>CA climate zones</t>
  </si>
  <si>
    <t>Building Type</t>
  </si>
  <si>
    <t>Building use</t>
  </si>
  <si>
    <t>Primary building use | Percent of total area</t>
  </si>
  <si>
    <t>Residential - Multifamily</t>
  </si>
  <si>
    <t>Find building type definitions here →</t>
  </si>
  <si>
    <t>EIA building type definitions</t>
  </si>
  <si>
    <t>Additional building use | Percent of total area (if any)</t>
  </si>
  <si>
    <t>Food - Restaurant</t>
  </si>
  <si>
    <t>Energy baselines are auto generated based on the Zero Tool  →</t>
  </si>
  <si>
    <t>Zero Tool</t>
  </si>
  <si>
    <t>Retail - General</t>
  </si>
  <si>
    <t>← This number should equal 100%</t>
  </si>
  <si>
    <t>Number of Stories</t>
  </si>
  <si>
    <t>GSF</t>
  </si>
  <si>
    <t xml:space="preserve">Site Area </t>
  </si>
  <si>
    <t>SF</t>
  </si>
  <si>
    <t>← This is the intensity of land use (higher is better in a an urban setting)</t>
  </si>
  <si>
    <t>Permit year</t>
  </si>
  <si>
    <t>Total Construction (Building) Cost</t>
  </si>
  <si>
    <t>USD</t>
  </si>
  <si>
    <t>Do not include land acquisition, soft costs, FFE, etc.</t>
  </si>
  <si>
    <t>This auto calculated field can be overwritten</t>
  </si>
  <si>
    <t>Annual hours of operation (during normal use)</t>
  </si>
  <si>
    <t>Typical occupancy</t>
  </si>
  <si>
    <t>People</t>
  </si>
  <si>
    <t xml:space="preserve">Energy reduction </t>
  </si>
  <si>
    <t>Is the submitting firm a signatory of the AIA 2030 Commitment?</t>
  </si>
  <si>
    <t>Learn more about the AIA 2030 Commitment here →</t>
  </si>
  <si>
    <t>AIA 2030</t>
  </si>
  <si>
    <t>Is the project recorded in the AIA 2030 Design Data Exchange (DDx)?</t>
  </si>
  <si>
    <t>Learn more about the DDX here →</t>
  </si>
  <si>
    <t>AIA 2030 DDX</t>
  </si>
  <si>
    <t>Good design elevates any project, no matter how small, with a thoughtful process that delivers both beauty and function in balance. 
It is the element that binds all the principles together with a big idea.</t>
  </si>
  <si>
    <t>Project Summary Statement</t>
  </si>
  <si>
    <t>Client Impact Statement</t>
  </si>
  <si>
    <t>Statement of Design Excellence</t>
  </si>
  <si>
    <t>Design solutions affect more than the client and current occupants. 
Good design positively impacts future occupants and the larger community.</t>
  </si>
  <si>
    <t>Community engagement level</t>
  </si>
  <si>
    <t>Were notable community engagement efforts part of the process? If so, briefly describe them. For all submittals, describe ways in which the project improves or contributes to the surrounding community or natural landscape.</t>
  </si>
  <si>
    <t>Does the project benefit people who are not directly associated with the project?</t>
  </si>
  <si>
    <t>Good design mutually benefits human and nonhuman inhabitants.</t>
  </si>
  <si>
    <t>This will help the jury understand the project's context</t>
  </si>
  <si>
    <t>Answer yes if all exterior lighting is full cutoff and indoor lighting does not leak onto the site at night</t>
  </si>
  <si>
    <t>Design for Ecosystems Narrative</t>
  </si>
  <si>
    <t>Good design conserves and improves the quality of water as a precious resource.</t>
  </si>
  <si>
    <t>Is stormwater managed on site?</t>
  </si>
  <si>
    <t>Answer yes if design strategies prevent most runoff into municipal sewers or natural waterways</t>
  </si>
  <si>
    <t>Projects are encouraged to develop irrigation strategies based on collected or recycled water</t>
  </si>
  <si>
    <t>Is potable water used for cooling?</t>
  </si>
  <si>
    <t>Is grey/blackwater reused on site?</t>
  </si>
  <si>
    <t>Answer yes if recycled water is reused on site, such as for toilet flushing or irrigation</t>
  </si>
  <si>
    <t>Is rainwater collected and stored on site?</t>
  </si>
  <si>
    <t xml:space="preserve">Answer yes if collected water offsets potential potable water use </t>
  </si>
  <si>
    <t>Design for Water Narrative</t>
  </si>
  <si>
    <t>Good design adds value for owners, occupants, community, and planet, regardless of project size and budget.</t>
  </si>
  <si>
    <t>Building efficiency / right sizing</t>
  </si>
  <si>
    <t>Does the project address issues of affordability?</t>
  </si>
  <si>
    <t>If yes, elaborate in the narrative below</t>
  </si>
  <si>
    <t>Does the project reduce built area by designing spaces for multiple purposes?</t>
  </si>
  <si>
    <t>Design for Economy Narrative</t>
  </si>
  <si>
    <t>IECC 2006</t>
  </si>
  <si>
    <t>Benchmark EUI</t>
  </si>
  <si>
    <t>← This is baseline is auto generated based on building type</t>
  </si>
  <si>
    <t>Design for Energy Narrative</t>
  </si>
  <si>
    <t>Good design supports health and well-being for all people, considering physical, mental, and emotional effects on building occupants and the surrounding community.</t>
  </si>
  <si>
    <t>Do regularly occupied spaces have operable windows?</t>
  </si>
  <si>
    <t>Generally, can an occupant easily access fresh air?</t>
  </si>
  <si>
    <t xml:space="preserve">This would most likely take the form of building simulation modeling </t>
  </si>
  <si>
    <t xml:space="preserve">Was ventilation, either natural or mechanical, optimized for occupant health? </t>
  </si>
  <si>
    <t>Were specific toxic chemical intentionally avoided, resulting in material substitutions?</t>
  </si>
  <si>
    <t>Good design depends on informed material selection, balancing priorities to achieve durable, safe, and healthy projects with an equitable, sustainable supply chain to minimize possible negative impacts to the planet.</t>
  </si>
  <si>
    <t xml:space="preserve">Was a whole building environmental Life Cycle Analysis (LCA) conducted? </t>
  </si>
  <si>
    <t>Was local and/or recycled content a major criterion for material selection?</t>
  </si>
  <si>
    <t xml:space="preserve">Answer yes if an analysis of available local or recycled materials influenced design decisions </t>
  </si>
  <si>
    <t>Was wood used on this project FSC certified?</t>
  </si>
  <si>
    <t xml:space="preserve">Answer yes if 95%+ wood is certified </t>
  </si>
  <si>
    <t>Embodied Carbon: What you can do right now→</t>
  </si>
  <si>
    <t>Design for Resources Narrative</t>
  </si>
  <si>
    <t>Adaptability, resilience, and reuse are essential to good design, which seeks to enhance usability, functionality, and value over time.</t>
  </si>
  <si>
    <t>What is the designed lifespan of the building?</t>
  </si>
  <si>
    <t>Answer yes if the structural members are bolted, rather than nailed or welded</t>
  </si>
  <si>
    <t xml:space="preserve">Was future flexibility design into the program? </t>
  </si>
  <si>
    <t xml:space="preserve">Answer yes if the building can be easily used for a different purpose in the future </t>
  </si>
  <si>
    <t xml:space="preserve">Can the building remain useful for the short term without utility power? </t>
  </si>
  <si>
    <t>Answer yes if design features anticipate future climates or social conditions</t>
  </si>
  <si>
    <t>Identity a local risk that the project has been designed to mitigate</t>
  </si>
  <si>
    <t xml:space="preserve">ex: wildfire smoke, flooding, extreme temperatures, etc. </t>
  </si>
  <si>
    <t>Design for Change Narrative</t>
  </si>
  <si>
    <t>This is an important strategy for achieving any of the above performance criteria</t>
  </si>
  <si>
    <t>This is an important strategy for understanding and providing for occupants needs</t>
  </si>
  <si>
    <t xml:space="preserve">Discovery should lead to improvements </t>
  </si>
  <si>
    <t>Design for Discovery Narrative</t>
  </si>
  <si>
    <t>Code</t>
  </si>
  <si>
    <t>2030 year</t>
  </si>
  <si>
    <t>IECC 2009</t>
  </si>
  <si>
    <t>IECC 2012</t>
  </si>
  <si>
    <t>IECC 2015</t>
  </si>
  <si>
    <t>IECC 2018</t>
  </si>
  <si>
    <t>ASHRAE 90.1-2007</t>
  </si>
  <si>
    <t>ASHRAE 90.1-2010</t>
  </si>
  <si>
    <t>Seattle Energy Code 2006 or Prev.</t>
  </si>
  <si>
    <t>Seattle Energy Code 2009</t>
  </si>
  <si>
    <t>Seattle Energy Code 2012</t>
  </si>
  <si>
    <t>Seattle Energy Code 2015</t>
  </si>
  <si>
    <t>California Title-24 2005 for high rise residential</t>
  </si>
  <si>
    <t>California Title-24 2005 for single family</t>
  </si>
  <si>
    <t>California Title-24 2008</t>
  </si>
  <si>
    <t>California Title-24 2013</t>
  </si>
  <si>
    <t>California Title-24 2016</t>
  </si>
  <si>
    <t>California Title-24 2019</t>
  </si>
  <si>
    <t>Oregon Energy Code</t>
  </si>
  <si>
    <t>Washington State Energy Code 2006 or prev.</t>
  </si>
  <si>
    <t>Washington State Energy Code 2009</t>
  </si>
  <si>
    <t>Washington State Energy Code 2012</t>
  </si>
  <si>
    <t>Washington State Energy Code 2015</t>
  </si>
  <si>
    <t>None</t>
  </si>
  <si>
    <t>Project:</t>
  </si>
  <si>
    <t>Energy Benchmarking</t>
  </si>
  <si>
    <t>Carbon Benchmarking</t>
  </si>
  <si>
    <t>Embodied Carbon Benchmarking</t>
  </si>
  <si>
    <t>Water Benchmarking</t>
  </si>
  <si>
    <t>Building type aggregates</t>
  </si>
  <si>
    <r>
      <rPr>
        <b/>
        <sz val="10"/>
        <rFont val="Calibri"/>
        <family val="2"/>
      </rPr>
      <t>Fuel Breakdown Table: lbs. CO2/kBtu for each fuel source</t>
    </r>
    <r>
      <rPr>
        <sz val="10"/>
        <color rgb="FF000000"/>
        <rFont val="Calibri"/>
        <family val="2"/>
      </rPr>
      <t xml:space="preserve">
*Assume natural gas</t>
    </r>
  </si>
  <si>
    <t>Primary Use</t>
  </si>
  <si>
    <t>Secondary Use</t>
  </si>
  <si>
    <t>Tertiary Use</t>
  </si>
  <si>
    <t>All Uses</t>
  </si>
  <si>
    <t>EUI</t>
  </si>
  <si>
    <t>LPD</t>
  </si>
  <si>
    <t>Building Category (Carbon)</t>
  </si>
  <si>
    <t>Electricity</t>
  </si>
  <si>
    <t>Natural gas</t>
  </si>
  <si>
    <t>Fuel oil</t>
  </si>
  <si>
    <t>District heat*</t>
  </si>
  <si>
    <t>Benchmark Carbon
Lbs./sf/yr</t>
  </si>
  <si>
    <t>Building Category (emboded carbon)</t>
  </si>
  <si>
    <r>
      <t>Lbs. CO</t>
    </r>
    <r>
      <rPr>
        <b/>
        <vertAlign val="subscript"/>
        <sz val="10"/>
        <color rgb="FF000000"/>
        <rFont val="Calibri"/>
        <family val="2"/>
      </rPr>
      <t>2</t>
    </r>
    <r>
      <rPr>
        <b/>
        <sz val="10"/>
        <color rgb="FF000000"/>
        <rFont val="Calibri"/>
        <family val="2"/>
      </rPr>
      <t>/sf</t>
    </r>
  </si>
  <si>
    <t>Building Category (Water)</t>
  </si>
  <si>
    <t>Water Use Intensity (Gal/sf/yr)</t>
  </si>
  <si>
    <t>Carbon Breakdown</t>
  </si>
  <si>
    <t>EUI Breakdown</t>
  </si>
  <si>
    <t>Water Breakdown</t>
  </si>
  <si>
    <t>Embodied carbon</t>
  </si>
  <si>
    <t>LPD Breakdown</t>
  </si>
  <si>
    <t>Bank</t>
  </si>
  <si>
    <t>Office</t>
  </si>
  <si>
    <t>Commercial</t>
  </si>
  <si>
    <t>Bar / night club</t>
  </si>
  <si>
    <t>Public assembly</t>
  </si>
  <si>
    <t>Public Assembly</t>
  </si>
  <si>
    <t>Education - College / University</t>
  </si>
  <si>
    <t>Education</t>
  </si>
  <si>
    <t>Educational</t>
  </si>
  <si>
    <t>Convention Center</t>
  </si>
  <si>
    <t>Courthouse</t>
  </si>
  <si>
    <t>Education - K-12 School</t>
  </si>
  <si>
    <t>Education - Other</t>
  </si>
  <si>
    <t>Education - Preschool</t>
  </si>
  <si>
    <t>Food - Fast Food</t>
  </si>
  <si>
    <t>Food service</t>
  </si>
  <si>
    <t>Restaurant**</t>
  </si>
  <si>
    <t>Food - Grocery Store</t>
  </si>
  <si>
    <t>Food sales</t>
  </si>
  <si>
    <t>Grocery Store</t>
  </si>
  <si>
    <t>Food - Sales</t>
  </si>
  <si>
    <t>Grocery Store*</t>
  </si>
  <si>
    <t>Food - Service</t>
  </si>
  <si>
    <t>Laboratory</t>
  </si>
  <si>
    <t>Inpatient</t>
  </si>
  <si>
    <t>Library</t>
  </si>
  <si>
    <t>public assembly</t>
  </si>
  <si>
    <t>Cultural/Institutional</t>
  </si>
  <si>
    <t>Lodging - Hotel</t>
  </si>
  <si>
    <t>Lodging</t>
  </si>
  <si>
    <t>Lodging - Residence Hall</t>
  </si>
  <si>
    <t>Medical - Hospital</t>
  </si>
  <si>
    <t>Healthcare</t>
  </si>
  <si>
    <t>Medical - Office</t>
  </si>
  <si>
    <t>Health care</t>
  </si>
  <si>
    <t>Outpatient</t>
  </si>
  <si>
    <t>Medical - Outpatient surgery</t>
  </si>
  <si>
    <t>Meeting Hall</t>
  </si>
  <si>
    <t>Civic Building</t>
  </si>
  <si>
    <t>Movie Theater</t>
  </si>
  <si>
    <t>Museum</t>
  </si>
  <si>
    <t>Performing arts</t>
  </si>
  <si>
    <t>Public Safety - Police, fire, etc.</t>
  </si>
  <si>
    <t>Public safety</t>
  </si>
  <si>
    <t>Public order and safety</t>
  </si>
  <si>
    <t>Recreation (Visitor Center)</t>
  </si>
  <si>
    <t>Religious Worship</t>
  </si>
  <si>
    <t>Religious worship</t>
  </si>
  <si>
    <t>Religious Worship*</t>
  </si>
  <si>
    <t>Residential - Assisted Living</t>
  </si>
  <si>
    <t>Multifamily</t>
  </si>
  <si>
    <t>Senior Care*</t>
  </si>
  <si>
    <t>Multifamily mid-rise</t>
  </si>
  <si>
    <t>Multifamily Housing</t>
  </si>
  <si>
    <t>Residential - Single family</t>
  </si>
  <si>
    <t>Single Family</t>
  </si>
  <si>
    <t>Single family detached</t>
  </si>
  <si>
    <t>Retail - Box Store</t>
  </si>
  <si>
    <t>Retail (other than mall)</t>
  </si>
  <si>
    <t>Retail*</t>
  </si>
  <si>
    <t>Retail - Convenience Store</t>
  </si>
  <si>
    <t>Retail - Mall</t>
  </si>
  <si>
    <t>Enclosed and strip malls</t>
  </si>
  <si>
    <t>Self Storage</t>
  </si>
  <si>
    <t>Warehouse and storage</t>
  </si>
  <si>
    <t>Services - General</t>
  </si>
  <si>
    <t>Service</t>
  </si>
  <si>
    <t>Mercantile</t>
  </si>
  <si>
    <t>Warehouse</t>
  </si>
  <si>
    <t>Warehouse - Refrigerated</t>
  </si>
  <si>
    <t>SUM</t>
  </si>
  <si>
    <t>The metrics below are not intended to be asked at this time, but some may be added in the future</t>
  </si>
  <si>
    <t>ADDITIONAL PERFORMANCE METRICS</t>
  </si>
  <si>
    <t xml:space="preserve">Percent of indoor potable water reduction </t>
  </si>
  <si>
    <t>%</t>
  </si>
  <si>
    <t>https://www.usgbc.org/RESOURCES/INDOOR-WATER-USE-CALCULATOR</t>
  </si>
  <si>
    <t>Percent of stormwater managed on site</t>
  </si>
  <si>
    <t>Percentage of occupied areas daylit</t>
  </si>
  <si>
    <t>Not sure we have a way to ask about daylighting that is simple</t>
  </si>
  <si>
    <t>Number of Bike racks</t>
  </si>
  <si>
    <t xml:space="preserve">Number of showers </t>
  </si>
  <si>
    <t>Parking Spaces provided</t>
  </si>
  <si>
    <t>Parking Spaces required by code</t>
  </si>
  <si>
    <t>Y/N</t>
  </si>
  <si>
    <t>Is potable water used for irrigation</t>
  </si>
  <si>
    <t>Rainwater reclaimation?</t>
  </si>
  <si>
    <t>Stormwater Quality</t>
  </si>
  <si>
    <t>drop-down</t>
  </si>
  <si>
    <t>Predicted Gross EUI</t>
  </si>
  <si>
    <t>kBTU/SF/Year</t>
  </si>
  <si>
    <t>Actual Gross EUI</t>
  </si>
  <si>
    <t>Percent from Renewable Energy</t>
  </si>
  <si>
    <t>Lighting Power Density</t>
  </si>
  <si>
    <t>Watts/SF</t>
  </si>
  <si>
    <t>Window Wall Ratio</t>
  </si>
  <si>
    <t>Regularly occupied space - percent daylit</t>
  </si>
  <si>
    <t>What percentage have quality views?</t>
  </si>
  <si>
    <t>Do occupants control their lighting levels</t>
  </si>
  <si>
    <t>Number of EPD specd</t>
  </si>
  <si>
    <t>Percentage of construction waste diverted from landfill</t>
  </si>
  <si>
    <t>Total cost of Recycled, regional, with certifications (declare, cradle to Cradle)</t>
  </si>
  <si>
    <t>METRICS BEYOND SCOPE - SEE TOP TEN</t>
  </si>
  <si>
    <t>Occupants Communting by Alternative Transportation</t>
  </si>
  <si>
    <t>Predevelopment Development Vegetated</t>
  </si>
  <si>
    <t>Post Development Vegetated</t>
  </si>
  <si>
    <t>Percentage that is native</t>
  </si>
  <si>
    <t>Percentage that is turf</t>
  </si>
  <si>
    <t>ACOUSTICS</t>
  </si>
  <si>
    <t>VOC</t>
  </si>
  <si>
    <t>CO2</t>
  </si>
  <si>
    <t>Was the building designed for disassembly?</t>
  </si>
  <si>
    <t>USD/GSF</t>
  </si>
  <si>
    <t>Hours/week</t>
  </si>
  <si>
    <t>Answer yes if the images in the design awards submission demonstrate clear design strategies for supporting wildlife</t>
  </si>
  <si>
    <t>GSF/Occupant</t>
  </si>
  <si>
    <t>Energy Code that the project was designed to meet?</t>
  </si>
  <si>
    <t>Estimated EUI based on applicable energy code</t>
  </si>
  <si>
    <t xml:space="preserve">kBtu/sf/yr </t>
  </si>
  <si>
    <t>Cost Per GSF</t>
  </si>
  <si>
    <t>Answer yes if the project is designed to achieve a maximum CO2 of less than 1000ppm</t>
  </si>
  <si>
    <t>Was a post occupancy evaluation planned for or will it be conducted on this project?</t>
  </si>
  <si>
    <t>Was an occupant satisfaction survey planned for or will it be conducted on this project?</t>
  </si>
  <si>
    <t>Were improvements made (or will they be made) during occupancy based on findings?</t>
  </si>
  <si>
    <t>Was the site previously developed?</t>
  </si>
  <si>
    <t>Does the site design align with dark sky standards?</t>
  </si>
  <si>
    <t>2030 Challenge Goal</t>
  </si>
  <si>
    <t>Cost per GSF</t>
  </si>
  <si>
    <t></t>
  </si>
  <si>
    <t>If so, provide an example:</t>
  </si>
  <si>
    <t>LOCATION + SIZE</t>
  </si>
  <si>
    <t>COST DATA</t>
  </si>
  <si>
    <t>USE DATA</t>
  </si>
  <si>
    <t>2030 COMMITMENT + RATING SYSTEM</t>
  </si>
  <si>
    <r>
      <t xml:space="preserve">Measure 1 
</t>
    </r>
    <r>
      <rPr>
        <b/>
        <sz val="16"/>
        <color theme="0"/>
        <rFont val="Arial Nova"/>
        <family val="2"/>
      </rPr>
      <t>Design for Integration</t>
    </r>
  </si>
  <si>
    <t>Total Floor Area</t>
  </si>
  <si>
    <r>
      <t xml:space="preserve">Measure 2 
</t>
    </r>
    <r>
      <rPr>
        <b/>
        <sz val="16"/>
        <color theme="0"/>
        <rFont val="Arial Nova"/>
        <family val="2"/>
      </rPr>
      <t>Design for Equitable Communities</t>
    </r>
  </si>
  <si>
    <t>COMMUNITY ENGAGEMENT</t>
  </si>
  <si>
    <r>
      <t xml:space="preserve">Measure 3 
</t>
    </r>
    <r>
      <rPr>
        <b/>
        <sz val="16"/>
        <color theme="0"/>
        <rFont val="Arial Nova"/>
        <family val="2"/>
      </rPr>
      <t>Design for Ecosystems</t>
    </r>
  </si>
  <si>
    <t>Site Context / Environment</t>
  </si>
  <si>
    <r>
      <t xml:space="preserve">Measure 4 
</t>
    </r>
    <r>
      <rPr>
        <b/>
        <sz val="16"/>
        <color theme="0"/>
        <rFont val="Arial Nova"/>
        <family val="2"/>
      </rPr>
      <t>Design for Water</t>
    </r>
  </si>
  <si>
    <r>
      <t xml:space="preserve">Measure 5
</t>
    </r>
    <r>
      <rPr>
        <b/>
        <sz val="16"/>
        <color theme="0"/>
        <rFont val="Arial Nova"/>
        <family val="2"/>
      </rPr>
      <t>Design for Economy</t>
    </r>
  </si>
  <si>
    <r>
      <t xml:space="preserve">Measure 6
</t>
    </r>
    <r>
      <rPr>
        <b/>
        <sz val="16"/>
        <color theme="0"/>
        <rFont val="Arial Nova"/>
        <family val="2"/>
      </rPr>
      <t>Design for Energy</t>
    </r>
  </si>
  <si>
    <r>
      <rPr>
        <b/>
        <i/>
        <sz val="10"/>
        <color theme="1" tint="0.499984740745262"/>
        <rFont val="Arial Nova"/>
        <family val="2"/>
      </rPr>
      <t xml:space="preserve">Optional prompts: </t>
    </r>
    <r>
      <rPr>
        <i/>
        <sz val="10"/>
        <color theme="1" tint="0.499984740745262"/>
        <rFont val="Arial Nova"/>
        <family val="2"/>
      </rPr>
      <t xml:space="preserve">
- How can the design support the ecological health of its place over time?
- How can the design help users become more aware and connected with the project’s place and regional ecosystem?
- How is the project supporting regional habitat restoration?</t>
    </r>
  </si>
  <si>
    <t>← This autogenerated metric is the project's total energy reduction</t>
  </si>
  <si>
    <r>
      <t xml:space="preserve">Measure 7
</t>
    </r>
    <r>
      <rPr>
        <b/>
        <sz val="16"/>
        <color theme="0"/>
        <rFont val="Arial Nova"/>
        <family val="2"/>
      </rPr>
      <t>Design for Well-Being</t>
    </r>
  </si>
  <si>
    <t>Design for Well-being Narrative</t>
  </si>
  <si>
    <r>
      <t xml:space="preserve">Measure 8
</t>
    </r>
    <r>
      <rPr>
        <b/>
        <sz val="16"/>
        <color theme="0"/>
        <rFont val="Arial Nova"/>
        <family val="2"/>
      </rPr>
      <t>Design for Resources</t>
    </r>
  </si>
  <si>
    <t>If "Other", please specify in the narrative</t>
  </si>
  <si>
    <r>
      <t xml:space="preserve">Measure 9
</t>
    </r>
    <r>
      <rPr>
        <b/>
        <sz val="16"/>
        <color theme="0"/>
        <rFont val="Arial Nova"/>
        <family val="2"/>
      </rPr>
      <t>Design for Change</t>
    </r>
  </si>
  <si>
    <r>
      <t xml:space="preserve">Measure 10
</t>
    </r>
    <r>
      <rPr>
        <b/>
        <sz val="16"/>
        <color theme="0"/>
        <rFont val="Arial Nova"/>
        <family val="2"/>
      </rPr>
      <t>Design for Discovery</t>
    </r>
  </si>
  <si>
    <t>Floor Area Ratio</t>
  </si>
  <si>
    <t>Is air being filtered to protect equipment or to protect occupants? (&gt;MERV 13)</t>
  </si>
  <si>
    <t>Local Risk List</t>
  </si>
  <si>
    <t>If other, list here:</t>
  </si>
  <si>
    <t>100 words max</t>
  </si>
  <si>
    <t>200 words max</t>
  </si>
  <si>
    <t>Earthquakes</t>
  </si>
  <si>
    <t>Drought</t>
  </si>
  <si>
    <t>Extreme Temperatures</t>
  </si>
  <si>
    <t>Flooding</t>
  </si>
  <si>
    <t>Pandemic / Epidemic</t>
  </si>
  <si>
    <t>Social Unrest</t>
  </si>
  <si>
    <t>Power Outage</t>
  </si>
  <si>
    <t>Grid Instability</t>
  </si>
  <si>
    <t>Other</t>
  </si>
  <si>
    <t>SOCIAL JUSTICE, EQUITY, DIVERSITY, AND INCLUSION</t>
  </si>
  <si>
    <t xml:space="preserve">Equitable
Communities </t>
  </si>
  <si>
    <t>Well-being</t>
  </si>
  <si>
    <t>Community Engagement</t>
  </si>
  <si>
    <t>Percent Native</t>
  </si>
  <si>
    <t>Int'l Dark-Sky Association</t>
  </si>
  <si>
    <t>Does project comply with recognized bird collision deterrence criteria?</t>
  </si>
  <si>
    <t>Existing Ordinances List</t>
  </si>
  <si>
    <t>If yes, identify the standard or legislation used.</t>
  </si>
  <si>
    <t>Lab21 Benchmarking</t>
  </si>
  <si>
    <t>For laboratory buildings, assign 100% of the area to Laboratory  →</t>
  </si>
  <si>
    <t>Zip Code / Postal Code</t>
  </si>
  <si>
    <t>State / Province</t>
  </si>
  <si>
    <t>Percentage of total GSF</t>
  </si>
  <si>
    <t>Structural Systems</t>
  </si>
  <si>
    <t>Concrete</t>
  </si>
  <si>
    <t>Steel</t>
  </si>
  <si>
    <t>Heavy Timber</t>
  </si>
  <si>
    <t>Mass Timber</t>
  </si>
  <si>
    <t>Wood Frame</t>
  </si>
  <si>
    <t>Mix</t>
  </si>
  <si>
    <t>If "Other" or "Mix", please specify in the narrative</t>
  </si>
  <si>
    <t>US Equivalent Zip Codes</t>
  </si>
  <si>
    <t>For proj outside the cont'l US + Hawaii, find your US equivalent climate zone here →</t>
  </si>
  <si>
    <t>Did the project reuse an existing structure?</t>
  </si>
  <si>
    <t>Wood Structure</t>
  </si>
  <si>
    <t>Optimized Concrete Admixtures</t>
  </si>
  <si>
    <t>Reduction in Total Materials</t>
  </si>
  <si>
    <t>Low-Carbon Insulation</t>
  </si>
  <si>
    <t>Low-Carbon Exterior Cladding Material</t>
  </si>
  <si>
    <t>Reduction in Glazing</t>
  </si>
  <si>
    <t>Low-Carbon Refrigerants</t>
  </si>
  <si>
    <t>Embodied Carbon Reduction Strategies</t>
  </si>
  <si>
    <t>Reuse Components</t>
  </si>
  <si>
    <t xml:space="preserve">What percent of the existing structure was reused? </t>
  </si>
  <si>
    <t>Project Scope</t>
  </si>
  <si>
    <t>Equitable Communities Sum</t>
  </si>
  <si>
    <t>Ecosystems Sum</t>
  </si>
  <si>
    <t>Water Sum</t>
  </si>
  <si>
    <t>Economy Sum</t>
  </si>
  <si>
    <t>Energy Sum</t>
  </si>
  <si>
    <t>Well-Being Sum</t>
  </si>
  <si>
    <t>Resources Sum</t>
  </si>
  <si>
    <t>Change Sum</t>
  </si>
  <si>
    <t>Discovery Sum</t>
  </si>
  <si>
    <t>Rounded to the nearest 10%</t>
  </si>
  <si>
    <t>Were design strategies implemented to substantially reduce material or embodied carbon?</t>
  </si>
  <si>
    <t>Passive Functionality</t>
  </si>
  <si>
    <t>No, Not Habitable without Power</t>
  </si>
  <si>
    <t>Yes, Passive Survivability</t>
  </si>
  <si>
    <t>Yes, Fossil Fuel Generator</t>
  </si>
  <si>
    <t>Yes, Renewable Energy w/Battery</t>
  </si>
  <si>
    <t>Select the appropriate resiliency measure using the dropdown</t>
  </si>
  <si>
    <t>Does the project design meet EPA "Water Sense" goals for indoor plumbing fixtures?</t>
  </si>
  <si>
    <t>Reduction from benchmark, including renewables</t>
  </si>
  <si>
    <t>ABC's Bird-Friendly Building Design</t>
  </si>
  <si>
    <t>What percentage of the landscape design is native vegetation?</t>
  </si>
  <si>
    <t>California Climate Zone (if located in California)</t>
  </si>
  <si>
    <t>Describe your project. Emphasize design achievements including design intent and program requirements. Describe specific ways in which you achieved and integrated these goals and requirements and any other distinguishing aspects of your project.</t>
  </si>
  <si>
    <t>Good design reduces energy use and eliminates dependence on fossil fuels while improving building performance, function, comfort, and enjoyment</t>
  </si>
  <si>
    <t>AIA Framework for Design Excellence for detailed strategies</t>
  </si>
  <si>
    <t>Identify the primary structural system</t>
  </si>
  <si>
    <t>If yes, please select from the following:</t>
  </si>
  <si>
    <t>30yrs for stick frame; 100yrs for concrete, steel, heavy timber; 1000yrs for solid masonry</t>
  </si>
  <si>
    <t>Every project presents a unique opportunity to apply lessons learned from previous projects and gather information to refine the design process.</t>
  </si>
  <si>
    <t>Cradle to Cradle</t>
  </si>
  <si>
    <t>Level</t>
  </si>
  <si>
    <t>UL Lense</t>
  </si>
  <si>
    <t>Living Product Challenge</t>
  </si>
  <si>
    <t>Living Building Challenge Red List</t>
  </si>
  <si>
    <t>Six Classes</t>
  </si>
  <si>
    <t>WELL Building Standard</t>
  </si>
  <si>
    <t>Healthier Hospitals Initiative Safer Chemicals</t>
  </si>
  <si>
    <t>Kaiser Permanente Facilities Design Program</t>
  </si>
  <si>
    <t>Harvard's Green Building Standards</t>
  </si>
  <si>
    <t>Living Product Challenge / Living Building Challenge Red List / Declare
HPD Collaborative
Cradle to Cradle / Level / UL Lense
WELL Building Standard
Healthier Hospitals Initiative Safer Chemicals
Kaiser Permanente Facilities Design Program
Harvard's Green Building Standards</t>
  </si>
  <si>
    <t>TEN Key Daylight &amp; Electric Light Metrics</t>
  </si>
  <si>
    <t>Were materials/manufacturers that perpetuate exploitative labor practices avoided?</t>
  </si>
  <si>
    <t>ACCESS</t>
  </si>
  <si>
    <t xml:space="preserve">Such as vinyl, quartz countertops, tropical hardwood, natural gas, etc. </t>
  </si>
  <si>
    <t>Such as child or forced labor, locally or in faraway communities.</t>
  </si>
  <si>
    <t>Does the design accommodate low carbon modes of transit?</t>
  </si>
  <si>
    <t>pollutants in frontline communities?</t>
  </si>
  <si>
    <t>Does the design address inequitable access to nature, exposure to heat, or exposure to</t>
  </si>
  <si>
    <t>Does acoustic design consider the hard of hearing, ESL, and/or neuro-divergent learners?</t>
  </si>
  <si>
    <t>Does the design address passive survivability?</t>
  </si>
  <si>
    <t>GLOBAL IMPACTS</t>
  </si>
  <si>
    <t>What are the aggregate global impacts that arise from the design decision on this project?</t>
  </si>
  <si>
    <t>Describe ways in which the project improved the site to improve the community's resiliency.
Describe the project's approach toward building a high-quality indoor environment that is accessible to all and allows each individual to thrive (Universal Access beyond ADA, choice and variation in furniture, light levels, temperature, or sound levels to accommodate a wide range of human preferences and needs, etc.)</t>
  </si>
  <si>
    <t>Does the site restore, preserve, or increase habitat for local fauna and pollinators?</t>
  </si>
  <si>
    <t>Is potable water used for irrigation, after plants are established?</t>
  </si>
  <si>
    <t>Washington State Energy Code 2018</t>
  </si>
  <si>
    <t>Washington State Energy Code 2021</t>
  </si>
  <si>
    <t>Washington State Energy Code 2024</t>
  </si>
  <si>
    <t>Washington State Energy Code 2027</t>
  </si>
  <si>
    <t>Washington State Energy Code 2030</t>
  </si>
  <si>
    <t>Washington State Energy Code 2033</t>
  </si>
  <si>
    <t>Washington State Energy Code 2036</t>
  </si>
  <si>
    <t>Washington State Energy Code 2039</t>
  </si>
  <si>
    <t>Washington State Energy Code 2042</t>
  </si>
  <si>
    <t>Washington State Energy Code 2045</t>
  </si>
  <si>
    <t>Washington State Energy Code 2048</t>
  </si>
  <si>
    <t>Washington State Energy Code 2051</t>
  </si>
  <si>
    <t>Washington State Energy Code 2054</t>
  </si>
  <si>
    <t>Washington State Energy Code 2057</t>
  </si>
  <si>
    <t>Washington State Energy Code 2060</t>
  </si>
  <si>
    <t>Washington State Energy Code 2063</t>
  </si>
  <si>
    <t>Washington State Energy Code 2066</t>
  </si>
  <si>
    <t>Washington State Energy Code 2069</t>
  </si>
  <si>
    <t>Washington State Energy Code 2072</t>
  </si>
  <si>
    <t>Washington State Energy Code 2075</t>
  </si>
  <si>
    <t>Washington State Energy Code 2078</t>
  </si>
  <si>
    <t>Washington State Energy Code 2081</t>
  </si>
  <si>
    <t>Washington State Energy Code 2084</t>
  </si>
  <si>
    <t>Washington State Energy Code 2087</t>
  </si>
  <si>
    <t>Washington State Energy Code 2090</t>
  </si>
  <si>
    <t>Washington State Energy Code 2093</t>
  </si>
  <si>
    <t>Washington State Energy Code 2096</t>
  </si>
  <si>
    <t>Washington State Energy Code 2099</t>
  </si>
  <si>
    <t>Washington State Energy Code 2102</t>
  </si>
  <si>
    <t>Washington State Energy Code 2105</t>
  </si>
  <si>
    <t>IECC 2021</t>
  </si>
  <si>
    <t>Simulated (Energy Model)</t>
  </si>
  <si>
    <t>Is the building all-electric, except for emergency power supply?</t>
  </si>
  <si>
    <t>Were glazing strategies studied to optimize daylighting, thermal comfort, and visual comfort?</t>
  </si>
  <si>
    <t>Does the design incorporate connections to the outdoors and opportunities for physical activity?</t>
  </si>
  <si>
    <t>Were any specific chemicals of concern avoided during material selection?</t>
  </si>
  <si>
    <t xml:space="preserve">If so, please identify chemicals and describe your approach to material selection in the narrative below. </t>
  </si>
  <si>
    <t>Extreme Hail</t>
  </si>
  <si>
    <t>No Specific Risks Were Addressed</t>
  </si>
  <si>
    <t>Has the design considered the impact of environmental or social risks over the building's lifespan?</t>
  </si>
  <si>
    <t xml:space="preserve">Did you incorporate community engagement into the design process?  If so, how did you apply what you learned from the community engagement process to the building design? </t>
  </si>
  <si>
    <t>Actual (Post-Occupancy Data)</t>
  </si>
  <si>
    <t>How is energy performance being tracked and recorded for this project?</t>
  </si>
  <si>
    <t>Natural Gas</t>
  </si>
  <si>
    <t>Fuel Type</t>
  </si>
  <si>
    <t xml:space="preserve">Does the project avoid products that are harmful to the community where they are extracted or manufactured? </t>
  </si>
  <si>
    <t>(kBTU/yr)</t>
  </si>
  <si>
    <t>Ton</t>
  </si>
  <si>
    <t>DCW - Natural Gas Engine Driven</t>
  </si>
  <si>
    <t>DCW - Natural Gas Absorption</t>
  </si>
  <si>
    <t>Cubic Meters</t>
  </si>
  <si>
    <t>Units</t>
  </si>
  <si>
    <t>kWh</t>
  </si>
  <si>
    <t>Therms</t>
  </si>
  <si>
    <t>DCW - Electric Driven</t>
  </si>
  <si>
    <t>District Steam / Hot Water</t>
  </si>
  <si>
    <t>kBTU</t>
  </si>
  <si>
    <t>Conversion Factor</t>
  </si>
  <si>
    <t>Carbon</t>
  </si>
  <si>
    <t>kBtu Conversion Table</t>
  </si>
  <si>
    <t>Energy Unit</t>
  </si>
  <si>
    <t xml:space="preserve"> Factor</t>
  </si>
  <si>
    <t>kBtu</t>
  </si>
  <si>
    <t>MBtu</t>
  </si>
  <si>
    <t>GJ</t>
  </si>
  <si>
    <t>MWh</t>
  </si>
  <si>
    <t>Lbs</t>
  </si>
  <si>
    <t>kLbs</t>
  </si>
  <si>
    <t>MLbs</t>
  </si>
  <si>
    <t>kg</t>
  </si>
  <si>
    <t>Ton Hours</t>
  </si>
  <si>
    <t>cf</t>
  </si>
  <si>
    <t>ccf</t>
  </si>
  <si>
    <t>kcf</t>
  </si>
  <si>
    <t>National Average Values for Operational Carbon Emissions</t>
  </si>
  <si>
    <t>Fuel Source</t>
  </si>
  <si>
    <t>Emissions Factor
(kg-CO2e/kBtu)</t>
  </si>
  <si>
    <t>Biomass - Wood</t>
  </si>
  <si>
    <t>Propane</t>
  </si>
  <si>
    <t>Fuel Oil</t>
  </si>
  <si>
    <t>(kg-CO2e/yr)</t>
  </si>
  <si>
    <t>Amount</t>
  </si>
  <si>
    <t>How is ON-SITE renewable energy production metered by the project's utility company?</t>
  </si>
  <si>
    <t>Fill in the total energy PRODUCED by fuel type and identify the units of measurement. Use the dropdown menu to make selections where available.</t>
  </si>
  <si>
    <t>Fill in the total energy CONSUMED by fuel type and identify the units of measurement. Use the dropdown menu to make selections where available.</t>
  </si>
  <si>
    <t>Total Energy</t>
  </si>
  <si>
    <t>Total Op.Carbon</t>
  </si>
  <si>
    <t>Renewable Energy Type</t>
  </si>
  <si>
    <t>On-Site Total Produced</t>
  </si>
  <si>
    <t>On-Site Net/Excess</t>
  </si>
  <si>
    <t xml:space="preserve">Learn about how on-site energy is metered by exploring links provided to the right and/or checking with your local utility company. Most utility companies have a webpage that describes how to read your utility bill and how metering is configured. </t>
  </si>
  <si>
    <t>It's Not / Energy Code Minimum</t>
  </si>
  <si>
    <t>Consult</t>
  </si>
  <si>
    <t>Involve</t>
  </si>
  <si>
    <t>Collaborate</t>
  </si>
  <si>
    <t>Empower</t>
  </si>
  <si>
    <t>BENCHMARKING</t>
  </si>
  <si>
    <t>Social Cost of Carbon</t>
  </si>
  <si>
    <t>10-yr Social Cost of Carbon</t>
  </si>
  <si>
    <t>10-yr Social Cost of Carbon Intensity</t>
  </si>
  <si>
    <t>$ / kg CO2e / sf</t>
  </si>
  <si>
    <t>kg CO2e</t>
  </si>
  <si>
    <t>$ / ton CO2e</t>
  </si>
  <si>
    <t>$ / kg CO2e</t>
  </si>
  <si>
    <t>Total Embodied Carbon</t>
  </si>
  <si>
    <t>Total Operational Carbon, Inclusive of Renewables (10-yrs)</t>
  </si>
  <si>
    <t xml:space="preserve"> kg-CO2e</t>
  </si>
  <si>
    <t>Convert results from units reported out by the carbon calculation tool to kg-CO2e→</t>
  </si>
  <si>
    <t>Provide total predicted embodied carbon results</t>
  </si>
  <si>
    <t>Select the check box if the client is to remain confidential</t>
  </si>
  <si>
    <t>← This is baseline is auto generated based on the local energy code selected above</t>
  </si>
  <si>
    <t>Is ON-SITE renewable energy system installed, planned, or not included for the project?</t>
  </si>
  <si>
    <t xml:space="preserve">Does the project have a cooling tower? </t>
  </si>
  <si>
    <t xml:space="preserve">If "Actual" is selected, provide actual usage from utility bills for all consumption AND production. </t>
  </si>
  <si>
    <t>ANNUAL ENERGY CONSUMPTION</t>
  </si>
  <si>
    <t>ANNUAL ENERGY PRODUCTION</t>
  </si>
  <si>
    <t>Electricity Consumption</t>
  </si>
  <si>
    <t>All other Fuel Type Consumption</t>
  </si>
  <si>
    <t>← This metric if autocalculated based on on-site renewables and type of utility metering.</t>
  </si>
  <si>
    <t>Total</t>
  </si>
  <si>
    <t>Energy Use</t>
  </si>
  <si>
    <t>Intensity (EUI)</t>
  </si>
  <si>
    <t>ANNUAL ENERGY + CARBON SUMMARY</t>
  </si>
  <si>
    <t>Net (Consumption-Production)</t>
  </si>
  <si>
    <t>Total Consumption</t>
  </si>
  <si>
    <t>Total Production</t>
  </si>
  <si>
    <t>ASHRAE 90.1-2013</t>
  </si>
  <si>
    <t>ASHRAE 90.1-2016</t>
  </si>
  <si>
    <t>ASHRAE 90.1-2019</t>
  </si>
  <si>
    <t>ASHRAE 90.1-2022</t>
  </si>
  <si>
    <t>v2024.0</t>
  </si>
  <si>
    <t>Energy reduction this year from the Zero Tool baseline based on CBECS 2003</t>
  </si>
  <si>
    <t>ZeroTool</t>
  </si>
  <si>
    <t>If so, record the certification(s) and year(s) achieved (if already certified).</t>
  </si>
  <si>
    <t>Inform</t>
  </si>
  <si>
    <t>Describe how the project came to be, including the client’s goals and what impact the finished project has made on the client, users, and/or the community.</t>
  </si>
  <si>
    <t xml:space="preserve">Does the design include a real-time display of relative humidity, temp, PM2.5, VOCs, and CO2 levels? </t>
  </si>
  <si>
    <r>
      <t>How does the pr</t>
    </r>
    <r>
      <rPr>
        <sz val="10"/>
        <rFont val="Arial Nova"/>
        <family val="2"/>
      </rPr>
      <t xml:space="preserve">oject enhance equity among building occupants? Identify how the project promotes equitable communities. </t>
    </r>
  </si>
  <si>
    <t xml:space="preserve">The spider chart to below is a visual representation of your project's performance as it relates to the AIA's Frameworks for Design Excellence (F4DE). The intent is to use it as a comparative tool where you can quickly visualize areas of strength and opportunities for growth or improvement. Higher performing measures will have longer spokes that reach the outermost concentric circles, while measures that have greater potential will align more with the core of the chart. 
</t>
  </si>
  <si>
    <t>Enter information into the below fields to the best of your knowledge. Fields that are not applicable or where information is unavailable can be left blank. 
Please report any bugs via this link: https://forms.gle/XXKfFB1Gg65PAwjo7. 
All reported issues will be reviewed by the COTE Network, and feedback will be incorporated into the next annual update.</t>
  </si>
  <si>
    <t>EPA Fact Sheet: Social Cost of Carbon</t>
  </si>
  <si>
    <t xml:space="preserve">Brookings Institute: Social Cost of Carbon Proposal </t>
  </si>
  <si>
    <t>Levels of Engagement Defined</t>
  </si>
  <si>
    <t>This form should be completed in 2019 Excel or newer</t>
  </si>
  <si>
    <t xml:space="preserve">Please check that units and fuel types match source document </t>
  </si>
  <si>
    <t>This form was modified by AIACA and may be missing sections required by other AIA component award programs</t>
  </si>
  <si>
    <t>Is the project on track for certification with a third party rating system?</t>
  </si>
  <si>
    <t>In the surrounding community, local economy and/or local ecosystem</t>
  </si>
  <si>
    <t xml:space="preserve">Answer yes, if improving ecological health of the site was an explicit goal of the project. </t>
  </si>
  <si>
    <t xml:space="preserve">If yes, were strategies taken to conserve tower water usage in HVAC systems? </t>
  </si>
  <si>
    <t>Answer yes if all fixtures in the project exceed watersense standards</t>
  </si>
  <si>
    <t>This can de deduced from the project info already provided above</t>
  </si>
  <si>
    <t>For CA Title 2024 energy code 2022 or later, select T24 2019</t>
  </si>
  <si>
    <t>Answer yes if the building is disconnected from gas service</t>
  </si>
  <si>
    <t>Select "planned" if you do not intend to report actual energy generation data</t>
  </si>
  <si>
    <t>List the specific technologies that were used for this building's primary systems (HVAC, lighting, water heating, etc.)</t>
  </si>
  <si>
    <t>Is indoor air filtered with MERV 13 or better for smoke events?</t>
  </si>
  <si>
    <t>High Impact</t>
  </si>
  <si>
    <t>Build Carbon Neutral</t>
  </si>
  <si>
    <t>AIA Design for Adaptability, Deconstruction and Reuse</t>
  </si>
  <si>
    <t>Or, do occupants have access to air quality monitors?</t>
  </si>
  <si>
    <t>Note: The social cost of carbon metric is for your information and reference only.  It represents the global cost to society of your building's embodied and operational emissions, and it auto-calculates based on inputs in Sections 6 and 8.</t>
  </si>
  <si>
    <t xml:space="preserve">Answer yes if you designed according to a specific standard or certification credit related to bird safety (see links at right). </t>
  </si>
  <si>
    <t xml:space="preserve">Does the project incorporate approaches to water conservation that go beyond code (EPACT 1992) requirements? If so, briefly describe them.
</t>
  </si>
  <si>
    <t>WaterSense</t>
  </si>
  <si>
    <t>A bullet or comma-separated list of what systems are actually being installed gives reviewers important context for interpreting the energy data and narrative</t>
  </si>
  <si>
    <t>CARE Tool</t>
  </si>
  <si>
    <t>C.Scale</t>
  </si>
  <si>
    <t>AIACA
Guide to Energy &amp; Carbon Entry in the AIA Common App</t>
  </si>
  <si>
    <t>https://aiacalifornia.org/design-awards-2/understanding-your-buildings-energy-and-carbon/</t>
  </si>
  <si>
    <t>For example, 24/7=168, Weekdays 9-5=40, Weekend 9-5=16. Assume 168 for full-time occupied residential projects. Apply a percent reduction for part time homes.</t>
  </si>
  <si>
    <t>Conditioned space + non-conditioned programmed space. For residential, include habitable/conditioned floors below grade</t>
  </si>
  <si>
    <r>
      <t>Occupancy during normal use. For Residential, include</t>
    </r>
    <r>
      <rPr>
        <b/>
        <i/>
        <sz val="10"/>
        <color theme="0" tint="-0.499984740745262"/>
        <rFont val="Arial Nova"/>
        <family val="2"/>
      </rPr>
      <t xml:space="preserve"> only</t>
    </r>
    <r>
      <rPr>
        <i/>
        <sz val="10"/>
        <color theme="0" tint="-0.499984740745262"/>
        <rFont val="Arial Nova"/>
        <family val="2"/>
      </rPr>
      <t xml:space="preserve"> full-time household members</t>
    </r>
  </si>
  <si>
    <t>Describe this project's approach to sustainability through design. How does the project use architectural design to benefit the occupants, community, and planet. Consider how the design responds to specific and dynamic conditions and explain the project's positive impact.</t>
  </si>
  <si>
    <t>Passive survivability in this context refers to the building envelope being designed to eliminate heat and cold stress</t>
  </si>
  <si>
    <r>
      <rPr>
        <b/>
        <i/>
        <sz val="10"/>
        <color theme="0" tint="-0.499984740745262"/>
        <rFont val="Arial Nova"/>
        <family val="2"/>
      </rPr>
      <t xml:space="preserve">Optional prompts:
</t>
    </r>
    <r>
      <rPr>
        <i/>
        <sz val="10"/>
        <color theme="0" tint="-0.499984740745262"/>
        <rFont val="Arial Nova"/>
        <family val="2"/>
      </rPr>
      <t>- Place the cost/GSF number in context
- Methods the project used to provide more with less
- Consider design strategies used to get multiple uses out of one space
- Cost saving strategies that result in a better project
-Design strategies for use of efficient structural systems
-Modular or pre-fabricated construction methods employed to reduce construction time and/or labor costs</t>
    </r>
  </si>
  <si>
    <r>
      <rPr>
        <b/>
        <i/>
        <sz val="10"/>
        <color theme="0" tint="-0.499984740745262"/>
        <rFont val="Arial Nova"/>
        <family val="2"/>
      </rPr>
      <t>Optional prompts:</t>
    </r>
    <r>
      <rPr>
        <i/>
        <sz val="10"/>
        <color theme="0" tint="-0.499984740745262"/>
        <rFont val="Arial Nova"/>
        <family val="2"/>
      </rPr>
      <t xml:space="preserve">
- Enclosure / glazing strategies
- Solar and renewable strategies 
- User education and operational strategies 
- Equipment strategies   - Energy model use and response during design
-Describe any clarifications on energy reduction from benchmark
-Is a battery storage system installed for peak demand control/load shifting?</t>
    </r>
  </si>
  <si>
    <r>
      <rPr>
        <b/>
        <i/>
        <sz val="10"/>
        <color theme="0" tint="-0.499984740745262"/>
        <rFont val="Arial Nova"/>
        <family val="2"/>
      </rPr>
      <t>Optional prompts:</t>
    </r>
    <r>
      <rPr>
        <i/>
        <sz val="10"/>
        <color theme="0" tint="-0.499984740745262"/>
        <rFont val="Arial Nova"/>
        <family val="2"/>
      </rPr>
      <t xml:space="preserve">
- Human health: toxicity, chemicals of concern
- Daylight metrics used (sDA, ASE, UDI, etc)– link to explanation, calculator
- Was a spatial daylighting analysis performed to ensure spaces were properly lit while also addressing glare reduction?
-Does the project contain any biophilic design strategies?
- Natural ventilation, outdoor air strategies</t>
    </r>
  </si>
  <si>
    <r>
      <rPr>
        <b/>
        <i/>
        <sz val="10"/>
        <color theme="0" tint="-0.499984740745262"/>
        <rFont val="Arial Nova"/>
        <family val="2"/>
      </rPr>
      <t>Optional prompts:</t>
    </r>
    <r>
      <rPr>
        <i/>
        <sz val="10"/>
        <color theme="0" tint="-0.499984740745262"/>
        <rFont val="Arial Nova"/>
        <family val="2"/>
      </rPr>
      <t xml:space="preserve">
- Innovative sourcing of materials                   - Reuse or use of recycled materials
- Efficient use of materials? Finishes?             - Building reuse
- Low carbon concrete or other low embodied carbon strategies
- What factors (priorities) were considered in making material selection decisions?  
- How do project materials and products reduce embodied carbon and environmental impacts?  
- How does the project promote zero waste throughout its life cycle?  
- How long will the project last, and how does that affect your material?
-Were measures put in place or construction strategies employed to limit construction waste? (Landfill diversion, material salvaging, pre-fabricated/modular construction, pre-cut lumber packages, etc.?)</t>
    </r>
  </si>
  <si>
    <r>
      <rPr>
        <b/>
        <i/>
        <sz val="10"/>
        <color theme="0" tint="-0.499984740745262"/>
        <rFont val="Arial Nova"/>
        <family val="2"/>
      </rPr>
      <t>Optional prompts:</t>
    </r>
    <r>
      <rPr>
        <i/>
        <sz val="10"/>
        <color theme="0" tint="-0.499984740745262"/>
        <rFont val="Arial Nova"/>
        <family val="2"/>
      </rPr>
      <t xml:space="preserve">
- Strategies for future change/adaptation
- How does the project address future risks and vulnerabilities from social, economic, and environmental change?
- How is the project designed for adaptation to anticipate future uses or changing markets?
- How does the project address passive survivability and/or livability?
-Were wildlife prevention strategies employed? (Landscape defensible space, fuel management plans, non-combustible exterior materials, etc.?)</t>
    </r>
  </si>
  <si>
    <r>
      <rPr>
        <b/>
        <i/>
        <sz val="10"/>
        <color theme="0" tint="-0.499984740745262"/>
        <rFont val="Arial Nova"/>
        <family val="2"/>
      </rPr>
      <t>Optional prompts:</t>
    </r>
    <r>
      <rPr>
        <i/>
        <sz val="10"/>
        <color theme="0" tint="-0.499984740745262"/>
        <rFont val="Arial Nova"/>
        <family val="2"/>
      </rPr>
      <t xml:space="preserve">
- Strategies for future change/adaptation
- Lesson learned – what would you do differently?
- How did the project’s design process foster a long-term relationship between designers, users, and operators to ensure design intentions are realized and the building project performance can improve over time?
- Was a post occupancy evaluation planned for or conducted on this project? If not, how are the project’s performance data and experiential stories shared, even if the findings fall short of the vision?
- What design strategies promote a sense of discovery and delight?
-Were innovative sustainable design strategies, systems, materials or methods explored during the design process?
-Were consultants, contractors and/or wendors introduced to strategies they were previously unfamilar with?
-Were innovative sustainable design strategies, systems, materials or methods explored during the design process?
-Were consultants, contractors and/or vendors introduced to strategies they were previously unfamiliar with?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</si>
</sst>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0.000"/>
    <numFmt numFmtId="166" formatCode="&quot;$&quot;#,##0.00"/>
    <numFmt numFmtId="167" formatCode="&quot;$&quot;#,##0"/>
    <numFmt numFmtId="168" formatCode="#,##0.0"/>
  </numFmts>
  <fonts count="60" x14ac:knownFonts="1">
    <font>
      <sz val="11"/>
      <color theme="1"/>
      <name val="Calibri"/>
      <family val="2"/>
      <scheme val="minor"/>
    </font>
    <font>
      <u/>
      <sz val="11"/>
      <color theme="10"/>
      <name val="Calibri"/>
      <family val="2"/>
      <scheme val="minor"/>
    </font>
    <font>
      <sz val="11"/>
      <color theme="1"/>
      <name val="Calibri"/>
      <family val="2"/>
      <scheme val="minor"/>
    </font>
    <font>
      <b/>
      <sz val="11"/>
      <color rgb="FFFA7D00"/>
      <name val="Calibri"/>
      <family val="2"/>
      <scheme val="minor"/>
    </font>
    <font>
      <sz val="10"/>
      <color rgb="FF000000"/>
      <name val="Arial Nova"/>
      <family val="2"/>
    </font>
    <font>
      <sz val="10"/>
      <color theme="1"/>
      <name val="Arial Nova"/>
      <family val="2"/>
    </font>
    <font>
      <b/>
      <sz val="10"/>
      <color rgb="FF000000"/>
      <name val="Calibri"/>
      <family val="2"/>
    </font>
    <font>
      <b/>
      <sz val="10"/>
      <name val="Calibri"/>
      <family val="2"/>
    </font>
    <font>
      <sz val="10"/>
      <name val="Calibri"/>
      <family val="2"/>
    </font>
    <font>
      <sz val="10"/>
      <color rgb="FF000000"/>
      <name val="Calibri"/>
      <family val="2"/>
    </font>
    <font>
      <b/>
      <vertAlign val="subscript"/>
      <sz val="10"/>
      <color rgb="FF000000"/>
      <name val="Calibri"/>
      <family val="2"/>
    </font>
    <font>
      <b/>
      <sz val="10"/>
      <color theme="1"/>
      <name val="Arial Nova"/>
      <family val="2"/>
    </font>
    <font>
      <b/>
      <sz val="10"/>
      <name val="Arial Nova"/>
      <family val="2"/>
    </font>
    <font>
      <sz val="10"/>
      <color theme="0"/>
      <name val="Arial Nova"/>
      <family val="2"/>
    </font>
    <font>
      <b/>
      <i/>
      <sz val="10"/>
      <color theme="1"/>
      <name val="Arial Nova"/>
      <family val="2"/>
    </font>
    <font>
      <u/>
      <sz val="10"/>
      <color theme="10"/>
      <name val="Arial Nova"/>
      <family val="2"/>
    </font>
    <font>
      <sz val="10"/>
      <color theme="0" tint="-0.499984740745262"/>
      <name val="Arial Nova"/>
      <family val="2"/>
    </font>
    <font>
      <i/>
      <sz val="10"/>
      <color rgb="FFFF0000"/>
      <name val="Arial Nova"/>
      <family val="2"/>
    </font>
    <font>
      <sz val="10"/>
      <name val="Arial Nova"/>
      <family val="2"/>
    </font>
    <font>
      <i/>
      <sz val="10"/>
      <name val="Arial Nova"/>
      <family val="2"/>
    </font>
    <font>
      <sz val="10"/>
      <color theme="0" tint="-0.34998626667073579"/>
      <name val="Arial Nova"/>
      <family val="2"/>
    </font>
    <font>
      <b/>
      <sz val="10"/>
      <color theme="0" tint="-0.34998626667073579"/>
      <name val="Arial Nova"/>
      <family val="2"/>
    </font>
    <font>
      <i/>
      <sz val="10"/>
      <color theme="0" tint="-0.499984740745262"/>
      <name val="Arial Nova"/>
      <family val="2"/>
    </font>
    <font>
      <sz val="10"/>
      <color theme="8" tint="-0.499984740745262"/>
      <name val="Arial Nova"/>
      <family val="2"/>
    </font>
    <font>
      <sz val="10"/>
      <color theme="6" tint="-0.499984740745262"/>
      <name val="Arial Nova"/>
      <family val="2"/>
    </font>
    <font>
      <sz val="10"/>
      <color rgb="FFFF0000"/>
      <name val="Arial Nova"/>
      <family val="2"/>
    </font>
    <font>
      <sz val="22"/>
      <color theme="0"/>
      <name val="Arial Nova"/>
      <family val="2"/>
    </font>
    <font>
      <sz val="10"/>
      <color theme="1" tint="4.9989318521683403E-2"/>
      <name val="Arial Nova"/>
      <family val="2"/>
    </font>
    <font>
      <sz val="11"/>
      <color rgb="FFFF0000"/>
      <name val="Calibri"/>
      <family val="2"/>
      <scheme val="minor"/>
    </font>
    <font>
      <sz val="8"/>
      <name val="Calibri"/>
      <family val="2"/>
      <scheme val="minor"/>
    </font>
    <font>
      <b/>
      <sz val="16"/>
      <color theme="0"/>
      <name val="Arial Nova"/>
      <family val="2"/>
    </font>
    <font>
      <sz val="11"/>
      <color theme="1"/>
      <name val="Arial"/>
      <family val="2"/>
    </font>
    <font>
      <sz val="10"/>
      <color theme="1" tint="0.499984740745262"/>
      <name val="Arial Nova"/>
      <family val="2"/>
    </font>
    <font>
      <u/>
      <sz val="10"/>
      <name val="Arial Nova"/>
      <family val="2"/>
    </font>
    <font>
      <sz val="11"/>
      <name val="Calibri"/>
      <family val="2"/>
      <scheme val="minor"/>
    </font>
    <font>
      <b/>
      <sz val="10"/>
      <color theme="0"/>
      <name val="Arial Nova"/>
      <family val="2"/>
    </font>
    <font>
      <u/>
      <sz val="11"/>
      <color theme="0"/>
      <name val="Calibri"/>
      <family val="2"/>
      <scheme val="minor"/>
    </font>
    <font>
      <sz val="16"/>
      <color theme="0"/>
      <name val="Arial Nova"/>
      <family val="2"/>
    </font>
    <font>
      <u/>
      <sz val="10"/>
      <color theme="0"/>
      <name val="Arial Nova"/>
      <family val="2"/>
    </font>
    <font>
      <b/>
      <i/>
      <sz val="10"/>
      <color theme="0"/>
      <name val="Arial Nova"/>
      <family val="2"/>
    </font>
    <font>
      <sz val="10"/>
      <color theme="1" tint="0.499984740745262"/>
      <name val="Wingdings 3"/>
      <family val="1"/>
      <charset val="2"/>
    </font>
    <font>
      <sz val="10"/>
      <name val="Wingdings 3"/>
      <family val="1"/>
      <charset val="2"/>
    </font>
    <font>
      <i/>
      <sz val="10"/>
      <color theme="1" tint="0.499984740745262"/>
      <name val="Arial Nova"/>
      <family val="2"/>
    </font>
    <font>
      <i/>
      <sz val="10"/>
      <color theme="1"/>
      <name val="Arial Nova"/>
      <family val="2"/>
    </font>
    <font>
      <i/>
      <u/>
      <sz val="10"/>
      <color theme="10"/>
      <name val="Arial Nova"/>
      <family val="2"/>
    </font>
    <font>
      <b/>
      <i/>
      <sz val="10"/>
      <color theme="1" tint="0.499984740745262"/>
      <name val="Arial Nova"/>
      <family val="2"/>
    </font>
    <font>
      <b/>
      <i/>
      <sz val="10"/>
      <color theme="0" tint="-0.499984740745262"/>
      <name val="Arial Nova"/>
      <family val="2"/>
    </font>
    <font>
      <sz val="10"/>
      <color theme="0" tint="-4.9989318521683403E-2"/>
      <name val="Arial Nova"/>
      <family val="2"/>
    </font>
    <font>
      <i/>
      <sz val="10"/>
      <color theme="0"/>
      <name val="Arial Nova"/>
      <family val="2"/>
    </font>
    <font>
      <b/>
      <sz val="10"/>
      <color theme="0" tint="-4.9989318521683403E-2"/>
      <name val="Arial Nova"/>
      <family val="2"/>
    </font>
    <font>
      <b/>
      <sz val="10"/>
      <color theme="0" tint="-4.9989318521683403E-2"/>
      <name val="Arial"/>
      <family val="2"/>
    </font>
    <font>
      <sz val="10"/>
      <color theme="0" tint="-4.9989318521683403E-2"/>
      <name val="Arial"/>
      <family val="2"/>
    </font>
    <font>
      <sz val="11"/>
      <color theme="0"/>
      <name val="Calibri"/>
      <family val="2"/>
      <scheme val="minor"/>
    </font>
    <font>
      <u/>
      <sz val="10"/>
      <color theme="0" tint="-4.9989318521683403E-2"/>
      <name val="Calibri"/>
      <family val="2"/>
    </font>
    <font>
      <sz val="10"/>
      <color theme="0" tint="-4.9989318521683403E-2"/>
      <name val="Calibri"/>
      <family val="2"/>
    </font>
    <font>
      <b/>
      <sz val="10"/>
      <color rgb="FFFFFF00"/>
      <name val="Arial Nova"/>
      <family val="2"/>
    </font>
    <font>
      <sz val="10"/>
      <color rgb="FFEF3031"/>
      <name val="Arial Nova"/>
      <family val="2"/>
    </font>
    <font>
      <u/>
      <sz val="10"/>
      <color rgb="FFEF3031"/>
      <name val="Arial Nova"/>
      <family val="2"/>
    </font>
    <font>
      <u/>
      <sz val="11"/>
      <name val="Calibri"/>
      <family val="2"/>
      <scheme val="minor"/>
    </font>
    <font>
      <i/>
      <u/>
      <sz val="10"/>
      <color theme="0" tint="-0.499984740745262"/>
      <name val="Arial Nova"/>
      <family val="2"/>
    </font>
  </fonts>
  <fills count="23">
    <fill>
      <patternFill patternType="none"/>
    </fill>
    <fill>
      <patternFill patternType="gray125"/>
    </fill>
    <fill>
      <patternFill patternType="solid">
        <fgColor theme="2" tint="-0.749992370372631"/>
        <bgColor indexed="64"/>
      </patternFill>
    </fill>
    <fill>
      <patternFill patternType="solid">
        <fgColor theme="2" tint="-0.499984740745262"/>
        <bgColor indexed="64"/>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rgb="FFAECAD0"/>
      </patternFill>
    </fill>
    <fill>
      <patternFill patternType="solid">
        <fgColor theme="2" tint="-9.9978637043366805E-2"/>
        <bgColor indexed="64"/>
      </patternFill>
    </fill>
    <fill>
      <patternFill patternType="solid">
        <fgColor theme="2" tint="-9.9978637043366805E-2"/>
        <bgColor rgb="FF76A5AF"/>
      </patternFill>
    </fill>
    <fill>
      <patternFill patternType="solid">
        <fgColor theme="2" tint="-9.9978637043366805E-2"/>
        <bgColor rgb="FFFFE599"/>
      </patternFill>
    </fill>
    <fill>
      <patternFill patternType="solid">
        <fgColor theme="2" tint="-9.9978637043366805E-2"/>
        <bgColor rgb="FFB7CDD1"/>
      </patternFill>
    </fill>
    <fill>
      <patternFill patternType="solid">
        <fgColor rgb="FFFFFFFF"/>
        <bgColor rgb="FFFFFFFF"/>
      </patternFill>
    </fill>
    <fill>
      <patternFill patternType="solid">
        <fgColor theme="2" tint="-0.249977111117893"/>
        <bgColor rgb="FFFFFFFF"/>
      </patternFill>
    </fill>
    <fill>
      <patternFill patternType="solid">
        <fgColor theme="2" tint="-9.9978637043366805E-2"/>
        <bgColor rgb="FFCCCCCC"/>
      </patternFill>
    </fill>
    <fill>
      <patternFill patternType="solid">
        <fgColor theme="2" tint="-0.249977111117893"/>
        <bgColor rgb="FFFFE599"/>
      </patternFill>
    </fill>
    <fill>
      <patternFill patternType="solid">
        <fgColor theme="2" tint="-0.249977111117893"/>
        <bgColor rgb="FFB7CDD1"/>
      </patternFill>
    </fill>
    <fill>
      <patternFill patternType="solid">
        <fgColor theme="2" tint="-0.249977111117893"/>
        <bgColor rgb="FFCCCCCC"/>
      </patternFill>
    </fill>
    <fill>
      <patternFill patternType="solid">
        <fgColor rgb="FFFA4132"/>
        <bgColor indexed="64"/>
      </patternFill>
    </fill>
    <fill>
      <patternFill patternType="solid">
        <fgColor theme="0" tint="-0.14999847407452621"/>
        <bgColor indexed="64"/>
      </patternFill>
    </fill>
    <fill>
      <patternFill patternType="solid">
        <fgColor rgb="FFF2F2F2"/>
        <bgColor rgb="FFF2F2F2"/>
      </patternFill>
    </fill>
    <fill>
      <patternFill patternType="solid">
        <fgColor theme="1"/>
        <bgColor indexed="64"/>
      </patternFill>
    </fill>
    <fill>
      <patternFill patternType="solid">
        <fgColor theme="0" tint="-4.9989318521683403E-2"/>
        <bgColor rgb="FFCCCCCC"/>
      </patternFill>
    </fill>
  </fills>
  <borders count="82">
    <border>
      <left/>
      <right/>
      <top/>
      <bottom/>
      <diagonal/>
    </border>
    <border>
      <left style="dotted">
        <color auto="1"/>
      </left>
      <right style="dotted">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tted">
        <color auto="1"/>
      </bottom>
      <diagonal/>
    </border>
    <border>
      <left/>
      <right/>
      <top/>
      <bottom style="thick">
        <color auto="1"/>
      </bottom>
      <diagonal/>
    </border>
    <border>
      <left style="thin">
        <color rgb="FF7F7F7F"/>
      </left>
      <right style="thin">
        <color rgb="FF7F7F7F"/>
      </right>
      <top style="thin">
        <color rgb="FF7F7F7F"/>
      </top>
      <bottom style="thin">
        <color rgb="FF7F7F7F"/>
      </bottom>
      <diagonal/>
    </border>
    <border>
      <left style="dotted">
        <color auto="1"/>
      </left>
      <right/>
      <top/>
      <bottom style="medium">
        <color indexed="64"/>
      </bottom>
      <diagonal/>
    </border>
    <border>
      <left/>
      <right style="dotted">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medium">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rgb="FF000000"/>
      </left>
      <right style="medium">
        <color rgb="FF000000"/>
      </right>
      <top/>
      <bottom/>
      <diagonal/>
    </border>
    <border>
      <left style="thin">
        <color rgb="FF000000"/>
      </left>
      <right style="medium">
        <color rgb="FF000000"/>
      </right>
      <top/>
      <bottom/>
      <diagonal/>
    </border>
    <border>
      <left style="thin">
        <color rgb="FF000000"/>
      </left>
      <right style="medium">
        <color indexed="64"/>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rgb="FF000000"/>
      </left>
      <right/>
      <top style="medium">
        <color indexed="64"/>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bottom style="medium">
        <color indexed="64"/>
      </bottom>
      <diagonal/>
    </border>
    <border>
      <left style="medium">
        <color indexed="64"/>
      </left>
      <right/>
      <top style="medium">
        <color rgb="FF000000"/>
      </top>
      <bottom/>
      <diagonal/>
    </border>
    <border>
      <left style="medium">
        <color indexed="64"/>
      </left>
      <right/>
      <top/>
      <bottom style="medium">
        <color rgb="FF000000"/>
      </bottom>
      <diagonal/>
    </border>
    <border>
      <left/>
      <right style="medium">
        <color rgb="FF000000"/>
      </right>
      <top/>
      <bottom style="thick">
        <color indexed="64"/>
      </bottom>
      <diagonal/>
    </border>
    <border>
      <left style="medium">
        <color rgb="FF000000"/>
      </left>
      <right style="medium">
        <color indexed="64"/>
      </right>
      <top/>
      <bottom style="thick">
        <color indexed="64"/>
      </bottom>
      <diagonal/>
    </border>
    <border>
      <left style="medium">
        <color rgb="FF000000"/>
      </left>
      <right/>
      <top/>
      <bottom style="thick">
        <color indexed="64"/>
      </bottom>
      <diagonal/>
    </border>
    <border>
      <left style="medium">
        <color indexed="64"/>
      </left>
      <right style="medium">
        <color rgb="FF000000"/>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thick">
        <color auto="1"/>
      </bottom>
      <diagonal/>
    </border>
    <border>
      <left style="medium">
        <color indexed="64"/>
      </left>
      <right style="medium">
        <color rgb="FF000000"/>
      </right>
      <top/>
      <bottom style="thick">
        <color auto="1"/>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indexed="64"/>
      </right>
      <top/>
      <bottom/>
      <diagonal/>
    </border>
    <border>
      <left style="thin">
        <color theme="0"/>
      </left>
      <right/>
      <top/>
      <bottom style="thin">
        <color indexed="64"/>
      </bottom>
      <diagonal/>
    </border>
  </borders>
  <cellStyleXfs count="6">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4" borderId="12" applyNumberFormat="0" applyAlignment="0" applyProtection="0"/>
    <xf numFmtId="0" fontId="31" fillId="0" borderId="0"/>
  </cellStyleXfs>
  <cellXfs count="684">
    <xf numFmtId="0" fontId="0" fillId="0" borderId="0" xfId="0"/>
    <xf numFmtId="2" fontId="8" fillId="7" borderId="20" xfId="0" applyNumberFormat="1" applyFont="1" applyFill="1" applyBorder="1"/>
    <xf numFmtId="2" fontId="8" fillId="7" borderId="23" xfId="0" applyNumberFormat="1" applyFont="1" applyFill="1" applyBorder="1" applyAlignment="1">
      <alignment horizontal="center"/>
    </xf>
    <xf numFmtId="2" fontId="8" fillId="7" borderId="22" xfId="0" applyNumberFormat="1" applyFont="1" applyFill="1" applyBorder="1"/>
    <xf numFmtId="9" fontId="8" fillId="10" borderId="37" xfId="0" applyNumberFormat="1" applyFont="1" applyFill="1" applyBorder="1"/>
    <xf numFmtId="0" fontId="9" fillId="11" borderId="0" xfId="0" applyFont="1" applyFill="1" applyAlignment="1">
      <alignment horizontal="right"/>
    </xf>
    <xf numFmtId="0" fontId="9" fillId="11" borderId="16" xfId="0" applyFont="1" applyFill="1" applyBorder="1" applyAlignment="1">
      <alignment horizontal="center"/>
    </xf>
    <xf numFmtId="164" fontId="9" fillId="11" borderId="16" xfId="0" applyNumberFormat="1" applyFont="1" applyFill="1" applyBorder="1" applyAlignment="1">
      <alignment horizontal="center"/>
    </xf>
    <xf numFmtId="0" fontId="9" fillId="11" borderId="18" xfId="0" applyFont="1" applyFill="1" applyBorder="1" applyAlignment="1">
      <alignment horizontal="right"/>
    </xf>
    <xf numFmtId="9" fontId="9" fillId="11" borderId="0" xfId="0" applyNumberFormat="1" applyFont="1" applyFill="1" applyAlignment="1">
      <alignment horizontal="right"/>
    </xf>
    <xf numFmtId="164" fontId="9" fillId="11" borderId="19" xfId="0" applyNumberFormat="1" applyFont="1" applyFill="1" applyBorder="1" applyAlignment="1">
      <alignment horizontal="center"/>
    </xf>
    <xf numFmtId="164" fontId="9" fillId="11" borderId="0" xfId="0" applyNumberFormat="1" applyFont="1" applyFill="1" applyAlignment="1">
      <alignment horizontal="right"/>
    </xf>
    <xf numFmtId="1" fontId="9" fillId="11" borderId="0" xfId="0" applyNumberFormat="1" applyFont="1" applyFill="1" applyAlignment="1">
      <alignment horizontal="center"/>
    </xf>
    <xf numFmtId="164" fontId="9" fillId="11" borderId="18" xfId="0" applyNumberFormat="1" applyFont="1" applyFill="1" applyBorder="1" applyAlignment="1">
      <alignment horizontal="right"/>
    </xf>
    <xf numFmtId="164" fontId="9" fillId="11" borderId="19" xfId="0" applyNumberFormat="1" applyFont="1" applyFill="1" applyBorder="1" applyAlignment="1">
      <alignment horizontal="right"/>
    </xf>
    <xf numFmtId="9" fontId="8" fillId="10" borderId="38" xfId="0" applyNumberFormat="1" applyFont="1" applyFill="1" applyBorder="1"/>
    <xf numFmtId="9" fontId="8" fillId="10" borderId="39" xfId="0" applyNumberFormat="1" applyFont="1" applyFill="1" applyBorder="1"/>
    <xf numFmtId="0" fontId="9" fillId="11" borderId="0" xfId="0" applyFont="1" applyFill="1" applyAlignment="1">
      <alignment horizontal="center"/>
    </xf>
    <xf numFmtId="0" fontId="9" fillId="12" borderId="0" xfId="0" applyFont="1" applyFill="1"/>
    <xf numFmtId="0" fontId="9" fillId="13" borderId="7" xfId="0" applyFont="1" applyFill="1" applyBorder="1"/>
    <xf numFmtId="9" fontId="9" fillId="13" borderId="9" xfId="0" applyNumberFormat="1" applyFont="1" applyFill="1" applyBorder="1"/>
    <xf numFmtId="0" fontId="5" fillId="6" borderId="0" xfId="0" applyFont="1" applyFill="1" applyAlignment="1">
      <alignment vertical="top"/>
    </xf>
    <xf numFmtId="0" fontId="5" fillId="6" borderId="0" xfId="0" applyFont="1" applyFill="1" applyAlignment="1">
      <alignment vertical="top" wrapText="1"/>
    </xf>
    <xf numFmtId="0" fontId="5" fillId="0" borderId="0" xfId="0" applyFont="1" applyAlignment="1">
      <alignment vertical="top"/>
    </xf>
    <xf numFmtId="0" fontId="5" fillId="0" borderId="1" xfId="0" applyFont="1" applyBorder="1" applyAlignment="1">
      <alignment vertical="top"/>
    </xf>
    <xf numFmtId="0" fontId="5" fillId="0" borderId="14" xfId="0" applyFont="1" applyBorder="1" applyAlignment="1">
      <alignment vertical="top"/>
    </xf>
    <xf numFmtId="0" fontId="5" fillId="0" borderId="0" xfId="0" applyFont="1" applyAlignment="1">
      <alignment vertical="top" wrapText="1"/>
    </xf>
    <xf numFmtId="9" fontId="8" fillId="10" borderId="0" xfId="0" applyNumberFormat="1" applyFont="1" applyFill="1"/>
    <xf numFmtId="0" fontId="20" fillId="6" borderId="0" xfId="0" applyFont="1" applyFill="1" applyAlignment="1">
      <alignment vertical="top"/>
    </xf>
    <xf numFmtId="0" fontId="20" fillId="6" borderId="13" xfId="0" applyFont="1" applyFill="1" applyBorder="1" applyAlignment="1">
      <alignment vertical="top"/>
    </xf>
    <xf numFmtId="0" fontId="20" fillId="6" borderId="5" xfId="0" applyFont="1" applyFill="1" applyBorder="1" applyAlignment="1">
      <alignment vertical="top"/>
    </xf>
    <xf numFmtId="0" fontId="20" fillId="6" borderId="6" xfId="0" applyFont="1" applyFill="1" applyBorder="1" applyAlignment="1">
      <alignment vertical="top" wrapText="1"/>
    </xf>
    <xf numFmtId="0" fontId="20" fillId="6" borderId="8" xfId="0" applyFont="1" applyFill="1" applyBorder="1" applyAlignment="1">
      <alignment vertical="top" wrapText="1"/>
    </xf>
    <xf numFmtId="0" fontId="18" fillId="6" borderId="0" xfId="0" applyFont="1" applyFill="1" applyAlignment="1">
      <alignment horizontal="left" vertical="center"/>
    </xf>
    <xf numFmtId="0" fontId="5" fillId="6" borderId="3" xfId="0" applyFont="1" applyFill="1" applyBorder="1" applyAlignment="1">
      <alignment vertical="top"/>
    </xf>
    <xf numFmtId="0" fontId="9" fillId="11" borderId="7" xfId="0" applyFont="1" applyFill="1" applyBorder="1" applyAlignment="1">
      <alignment horizontal="right"/>
    </xf>
    <xf numFmtId="164" fontId="9" fillId="11" borderId="8" xfId="0" applyNumberFormat="1" applyFont="1" applyFill="1" applyBorder="1" applyAlignment="1">
      <alignment horizontal="right"/>
    </xf>
    <xf numFmtId="164" fontId="9" fillId="11" borderId="9" xfId="0" applyNumberFormat="1" applyFont="1" applyFill="1" applyBorder="1" applyAlignment="1">
      <alignment horizontal="right"/>
    </xf>
    <xf numFmtId="9" fontId="8" fillId="10" borderId="11" xfId="0" applyNumberFormat="1" applyFont="1" applyFill="1" applyBorder="1"/>
    <xf numFmtId="9" fontId="8" fillId="10" borderId="57" xfId="0" applyNumberFormat="1" applyFont="1" applyFill="1" applyBorder="1"/>
    <xf numFmtId="0" fontId="9" fillId="11" borderId="11" xfId="0" applyFont="1" applyFill="1" applyBorder="1" applyAlignment="1">
      <alignment horizontal="right"/>
    </xf>
    <xf numFmtId="0" fontId="9" fillId="11" borderId="11" xfId="0" applyFont="1" applyFill="1" applyBorder="1" applyAlignment="1">
      <alignment horizontal="center"/>
    </xf>
    <xf numFmtId="164" fontId="9" fillId="11" borderId="11" xfId="0" applyNumberFormat="1" applyFont="1" applyFill="1" applyBorder="1" applyAlignment="1">
      <alignment horizontal="center"/>
    </xf>
    <xf numFmtId="0" fontId="9" fillId="11" borderId="58" xfId="0" applyFont="1" applyFill="1" applyBorder="1" applyAlignment="1">
      <alignment horizontal="right"/>
    </xf>
    <xf numFmtId="9" fontId="9" fillId="11" borderId="11" xfId="0" applyNumberFormat="1" applyFont="1" applyFill="1" applyBorder="1" applyAlignment="1">
      <alignment horizontal="right"/>
    </xf>
    <xf numFmtId="164" fontId="9" fillId="11" borderId="56" xfId="0" applyNumberFormat="1" applyFont="1" applyFill="1" applyBorder="1" applyAlignment="1">
      <alignment horizontal="center"/>
    </xf>
    <xf numFmtId="164" fontId="9" fillId="11" borderId="11" xfId="0" applyNumberFormat="1" applyFont="1" applyFill="1" applyBorder="1" applyAlignment="1">
      <alignment horizontal="right"/>
    </xf>
    <xf numFmtId="1" fontId="9" fillId="11" borderId="11" xfId="0" applyNumberFormat="1" applyFont="1" applyFill="1" applyBorder="1" applyAlignment="1">
      <alignment horizontal="center"/>
    </xf>
    <xf numFmtId="164" fontId="9" fillId="11" borderId="58" xfId="0" applyNumberFormat="1" applyFont="1" applyFill="1" applyBorder="1" applyAlignment="1">
      <alignment horizontal="right"/>
    </xf>
    <xf numFmtId="164" fontId="9" fillId="11" borderId="56" xfId="0" applyNumberFormat="1" applyFont="1" applyFill="1" applyBorder="1" applyAlignment="1">
      <alignment horizontal="right"/>
    </xf>
    <xf numFmtId="9" fontId="8" fillId="10" borderId="61" xfId="0" applyNumberFormat="1" applyFont="1" applyFill="1" applyBorder="1"/>
    <xf numFmtId="9" fontId="8" fillId="10" borderId="62" xfId="0" applyNumberFormat="1" applyFont="1" applyFill="1" applyBorder="1"/>
    <xf numFmtId="9" fontId="8" fillId="10" borderId="63" xfId="0" applyNumberFormat="1" applyFont="1" applyFill="1" applyBorder="1"/>
    <xf numFmtId="1" fontId="9" fillId="14" borderId="0" xfId="0" applyNumberFormat="1" applyFont="1" applyFill="1" applyAlignment="1">
      <alignment horizontal="center"/>
    </xf>
    <xf numFmtId="9" fontId="8" fillId="15" borderId="61" xfId="0" applyNumberFormat="1" applyFont="1" applyFill="1" applyBorder="1"/>
    <xf numFmtId="9" fontId="8" fillId="15" borderId="0" xfId="0" applyNumberFormat="1" applyFont="1" applyFill="1"/>
    <xf numFmtId="9" fontId="8" fillId="15" borderId="38" xfId="0" applyNumberFormat="1" applyFont="1" applyFill="1" applyBorder="1"/>
    <xf numFmtId="9" fontId="8" fillId="15" borderId="39" xfId="0" applyNumberFormat="1" applyFont="1" applyFill="1" applyBorder="1"/>
    <xf numFmtId="0" fontId="9" fillId="16" borderId="0" xfId="0" applyFont="1" applyFill="1" applyAlignment="1">
      <alignment horizontal="right"/>
    </xf>
    <xf numFmtId="0" fontId="9" fillId="16" borderId="0" xfId="0" applyFont="1" applyFill="1" applyAlignment="1">
      <alignment horizontal="center"/>
    </xf>
    <xf numFmtId="164" fontId="9" fillId="16" borderId="19" xfId="0" applyNumberFormat="1" applyFont="1" applyFill="1" applyBorder="1" applyAlignment="1">
      <alignment horizontal="center"/>
    </xf>
    <xf numFmtId="0" fontId="9" fillId="16" borderId="18" xfId="0" applyFont="1" applyFill="1" applyBorder="1" applyAlignment="1">
      <alignment horizontal="right"/>
    </xf>
    <xf numFmtId="9" fontId="9" fillId="16" borderId="0" xfId="0" applyNumberFormat="1" applyFont="1" applyFill="1" applyAlignment="1">
      <alignment horizontal="right"/>
    </xf>
    <xf numFmtId="0" fontId="9" fillId="17" borderId="0" xfId="0" applyFont="1" applyFill="1" applyAlignment="1">
      <alignment horizontal="right"/>
    </xf>
    <xf numFmtId="1" fontId="9" fillId="17" borderId="0" xfId="0" applyNumberFormat="1" applyFont="1" applyFill="1" applyAlignment="1">
      <alignment horizontal="center"/>
    </xf>
    <xf numFmtId="164" fontId="9" fillId="16" borderId="18" xfId="0" applyNumberFormat="1" applyFont="1" applyFill="1" applyBorder="1" applyAlignment="1">
      <alignment horizontal="right"/>
    </xf>
    <xf numFmtId="164" fontId="9" fillId="16" borderId="0" xfId="0" applyNumberFormat="1" applyFont="1" applyFill="1" applyAlignment="1">
      <alignment horizontal="right"/>
    </xf>
    <xf numFmtId="164" fontId="9" fillId="16" borderId="19" xfId="0" applyNumberFormat="1" applyFont="1" applyFill="1" applyBorder="1" applyAlignment="1">
      <alignment horizontal="right"/>
    </xf>
    <xf numFmtId="0" fontId="6" fillId="7" borderId="16" xfId="0" applyFont="1" applyFill="1" applyBorder="1" applyAlignment="1">
      <alignment horizontal="center" vertical="center"/>
    </xf>
    <xf numFmtId="0" fontId="6" fillId="7" borderId="0" xfId="0" applyFont="1" applyFill="1" applyAlignment="1">
      <alignment horizontal="center" vertical="center"/>
    </xf>
    <xf numFmtId="0" fontId="6" fillId="7" borderId="21" xfId="0" applyFont="1" applyFill="1" applyBorder="1" applyAlignment="1">
      <alignment horizontal="center" vertical="center"/>
    </xf>
    <xf numFmtId="0" fontId="5" fillId="18" borderId="0" xfId="0" applyFont="1" applyFill="1" applyAlignment="1">
      <alignment vertical="top"/>
    </xf>
    <xf numFmtId="0" fontId="25" fillId="18" borderId="0" xfId="0" applyFont="1" applyFill="1" applyAlignment="1">
      <alignment vertical="top"/>
    </xf>
    <xf numFmtId="0" fontId="28" fillId="0" borderId="0" xfId="0" applyFont="1"/>
    <xf numFmtId="0" fontId="34" fillId="0" borderId="0" xfId="0" applyFont="1"/>
    <xf numFmtId="0" fontId="12" fillId="3" borderId="2" xfId="0" applyFont="1" applyFill="1" applyBorder="1" applyAlignment="1">
      <alignment vertical="top"/>
    </xf>
    <xf numFmtId="0" fontId="18" fillId="3" borderId="3" xfId="0" applyFont="1" applyFill="1" applyBorder="1" applyAlignment="1">
      <alignment vertical="top"/>
    </xf>
    <xf numFmtId="0" fontId="18" fillId="3" borderId="4" xfId="0" applyFont="1" applyFill="1" applyBorder="1" applyAlignment="1">
      <alignment vertical="top" wrapText="1"/>
    </xf>
    <xf numFmtId="0" fontId="18" fillId="3" borderId="5" xfId="0" applyFont="1" applyFill="1" applyBorder="1" applyAlignment="1">
      <alignment vertical="top"/>
    </xf>
    <xf numFmtId="0" fontId="18" fillId="3" borderId="0" xfId="0" applyFont="1" applyFill="1" applyAlignment="1">
      <alignment vertical="top"/>
    </xf>
    <xf numFmtId="0" fontId="33" fillId="3" borderId="6" xfId="1" applyFont="1" applyFill="1" applyBorder="1" applyAlignment="1">
      <alignment vertical="top" wrapText="1"/>
    </xf>
    <xf numFmtId="0" fontId="18" fillId="3" borderId="6" xfId="0" applyFont="1" applyFill="1" applyBorder="1" applyAlignment="1">
      <alignment vertical="top" wrapText="1"/>
    </xf>
    <xf numFmtId="0" fontId="19" fillId="3" borderId="6" xfId="0" applyFont="1" applyFill="1" applyBorder="1" applyAlignment="1">
      <alignment vertical="top" wrapText="1"/>
    </xf>
    <xf numFmtId="0" fontId="18" fillId="3" borderId="0" xfId="0" applyFont="1" applyFill="1" applyAlignment="1">
      <alignment vertical="top" wrapText="1"/>
    </xf>
    <xf numFmtId="0" fontId="35" fillId="2" borderId="10" xfId="0" applyFont="1" applyFill="1" applyBorder="1" applyAlignment="1">
      <alignment vertical="top"/>
    </xf>
    <xf numFmtId="0" fontId="13" fillId="2" borderId="0" xfId="0" applyFont="1" applyFill="1" applyAlignment="1">
      <alignment vertical="top"/>
    </xf>
    <xf numFmtId="0" fontId="13" fillId="2" borderId="6" xfId="0" applyFont="1" applyFill="1" applyBorder="1" applyAlignment="1">
      <alignment vertical="top" wrapText="1"/>
    </xf>
    <xf numFmtId="0" fontId="13" fillId="2" borderId="5" xfId="0" applyFont="1" applyFill="1" applyBorder="1" applyAlignment="1">
      <alignment vertical="top"/>
    </xf>
    <xf numFmtId="0" fontId="13" fillId="2" borderId="7" xfId="0" applyFont="1" applyFill="1" applyBorder="1" applyAlignment="1">
      <alignment vertical="top"/>
    </xf>
    <xf numFmtId="0" fontId="13" fillId="2" borderId="8" xfId="0" applyFont="1" applyFill="1" applyBorder="1" applyAlignment="1">
      <alignment vertical="top"/>
    </xf>
    <xf numFmtId="0" fontId="13" fillId="2" borderId="9" xfId="0" applyFont="1" applyFill="1" applyBorder="1" applyAlignment="1">
      <alignment vertical="top" wrapText="1"/>
    </xf>
    <xf numFmtId="0" fontId="25" fillId="0" borderId="0" xfId="0" applyFont="1" applyAlignment="1">
      <alignment vertical="top"/>
    </xf>
    <xf numFmtId="0" fontId="18" fillId="19" borderId="70" xfId="0" applyFont="1" applyFill="1" applyBorder="1" applyAlignment="1" applyProtection="1">
      <alignment vertical="center"/>
      <protection locked="0"/>
    </xf>
    <xf numFmtId="9" fontId="27" fillId="19" borderId="70" xfId="0" applyNumberFormat="1" applyFont="1" applyFill="1" applyBorder="1" applyAlignment="1" applyProtection="1">
      <alignment horizontal="center" vertical="center"/>
      <protection locked="0"/>
    </xf>
    <xf numFmtId="9" fontId="18" fillId="19" borderId="70" xfId="0" applyNumberFormat="1" applyFont="1" applyFill="1" applyBorder="1" applyAlignment="1" applyProtection="1">
      <alignment horizontal="center" vertical="center"/>
      <protection locked="0"/>
    </xf>
    <xf numFmtId="0" fontId="5" fillId="0" borderId="0" xfId="0" applyFont="1"/>
    <xf numFmtId="0" fontId="11" fillId="0" borderId="0" xfId="0" applyFont="1"/>
    <xf numFmtId="0" fontId="5" fillId="21" borderId="0" xfId="0" applyFont="1" applyFill="1" applyAlignment="1">
      <alignment vertical="top"/>
    </xf>
    <xf numFmtId="0" fontId="25" fillId="21" borderId="0" xfId="0" applyFont="1" applyFill="1" applyAlignment="1">
      <alignment vertical="top"/>
    </xf>
    <xf numFmtId="0" fontId="11" fillId="21" borderId="0" xfId="0" applyFont="1" applyFill="1" applyAlignment="1">
      <alignment horizontal="left" vertical="top"/>
    </xf>
    <xf numFmtId="0" fontId="11" fillId="21" borderId="0" xfId="0" applyFont="1" applyFill="1" applyAlignment="1">
      <alignment vertical="top"/>
    </xf>
    <xf numFmtId="0" fontId="27" fillId="5" borderId="70" xfId="4" applyFont="1" applyFill="1" applyBorder="1" applyAlignment="1" applyProtection="1">
      <alignment horizontal="left" vertical="top" wrapText="1"/>
    </xf>
    <xf numFmtId="0" fontId="18" fillId="6" borderId="73" xfId="0" applyFont="1" applyFill="1" applyBorder="1" applyAlignment="1">
      <alignment vertical="top"/>
    </xf>
    <xf numFmtId="0" fontId="18" fillId="6" borderId="68" xfId="0" applyFont="1" applyFill="1" applyBorder="1" applyAlignment="1">
      <alignment vertical="top"/>
    </xf>
    <xf numFmtId="0" fontId="47" fillId="6" borderId="74" xfId="0" applyFont="1" applyFill="1" applyBorder="1" applyAlignment="1">
      <alignment vertical="top"/>
    </xf>
    <xf numFmtId="0" fontId="18" fillId="6" borderId="75" xfId="0" applyFont="1" applyFill="1" applyBorder="1" applyAlignment="1">
      <alignment vertical="top"/>
    </xf>
    <xf numFmtId="0" fontId="18" fillId="6" borderId="0" xfId="0" applyFont="1" applyFill="1" applyAlignment="1">
      <alignment vertical="top"/>
    </xf>
    <xf numFmtId="0" fontId="12" fillId="6" borderId="0" xfId="0" applyFont="1" applyFill="1" applyAlignment="1">
      <alignment horizontal="left" vertical="top"/>
    </xf>
    <xf numFmtId="0" fontId="47" fillId="6" borderId="69" xfId="0" applyFont="1" applyFill="1" applyBorder="1" applyAlignment="1">
      <alignment vertical="top"/>
    </xf>
    <xf numFmtId="0" fontId="18" fillId="6" borderId="76" xfId="0" applyFont="1" applyFill="1" applyBorder="1" applyAlignment="1">
      <alignment vertical="top"/>
    </xf>
    <xf numFmtId="0" fontId="18" fillId="6" borderId="71" xfId="0" applyFont="1" applyFill="1" applyBorder="1" applyAlignment="1">
      <alignment vertical="top"/>
    </xf>
    <xf numFmtId="0" fontId="5" fillId="6" borderId="71" xfId="0" applyFont="1" applyFill="1" applyBorder="1" applyAlignment="1">
      <alignment vertical="top"/>
    </xf>
    <xf numFmtId="0" fontId="47" fillId="6" borderId="72" xfId="0" applyFont="1" applyFill="1" applyBorder="1" applyAlignment="1">
      <alignment vertical="top"/>
    </xf>
    <xf numFmtId="0" fontId="11" fillId="0" borderId="0" xfId="0" applyFont="1" applyAlignment="1">
      <alignment vertical="top"/>
    </xf>
    <xf numFmtId="0" fontId="11" fillId="0" borderId="0" xfId="0" applyFont="1" applyAlignment="1">
      <alignment horizontal="left" vertical="top"/>
    </xf>
    <xf numFmtId="9" fontId="5" fillId="0" borderId="0" xfId="3" applyFont="1" applyAlignment="1">
      <alignment horizontal="left" vertical="top"/>
    </xf>
    <xf numFmtId="0" fontId="5" fillId="0" borderId="0" xfId="0" applyFont="1" applyAlignment="1">
      <alignment horizontal="left" vertical="top"/>
    </xf>
    <xf numFmtId="164" fontId="9" fillId="11" borderId="0" xfId="0" applyNumberFormat="1" applyFont="1" applyFill="1" applyAlignment="1">
      <alignment horizontal="left"/>
    </xf>
    <xf numFmtId="0" fontId="9" fillId="14" borderId="0" xfId="0" applyFont="1" applyFill="1" applyAlignment="1">
      <alignment horizontal="left"/>
    </xf>
    <xf numFmtId="0" fontId="9" fillId="17" borderId="0" xfId="0" applyFont="1" applyFill="1" applyAlignment="1">
      <alignment horizontal="left"/>
    </xf>
    <xf numFmtId="164" fontId="9" fillId="11" borderId="11" xfId="0" applyNumberFormat="1" applyFont="1" applyFill="1" applyBorder="1" applyAlignment="1">
      <alignment horizontal="left"/>
    </xf>
    <xf numFmtId="0" fontId="9" fillId="12" borderId="0" xfId="0" applyFont="1" applyFill="1" applyAlignment="1">
      <alignment horizontal="left"/>
    </xf>
    <xf numFmtId="2" fontId="5" fillId="0" borderId="0" xfId="0" applyNumberFormat="1" applyFont="1" applyAlignment="1">
      <alignment vertical="top"/>
    </xf>
    <xf numFmtId="0" fontId="6" fillId="14" borderId="0" xfId="0" applyFont="1" applyFill="1" applyAlignment="1">
      <alignment vertical="top" wrapText="1"/>
    </xf>
    <xf numFmtId="0" fontId="6" fillId="14" borderId="0" xfId="0" applyFont="1" applyFill="1" applyAlignment="1">
      <alignment wrapText="1"/>
    </xf>
    <xf numFmtId="0" fontId="6" fillId="14" borderId="71" xfId="0" applyFont="1" applyFill="1" applyBorder="1" applyAlignment="1">
      <alignment horizontal="left" wrapText="1"/>
    </xf>
    <xf numFmtId="0" fontId="6" fillId="14" borderId="71" xfId="0" applyFont="1" applyFill="1" applyBorder="1" applyAlignment="1">
      <alignment wrapText="1"/>
    </xf>
    <xf numFmtId="0" fontId="9" fillId="14" borderId="0" xfId="0" applyFont="1" applyFill="1" applyAlignment="1">
      <alignment horizontal="left" vertical="top" wrapText="1"/>
    </xf>
    <xf numFmtId="0" fontId="6" fillId="14" borderId="0" xfId="0" applyFont="1" applyFill="1" applyAlignment="1">
      <alignment vertical="top"/>
    </xf>
    <xf numFmtId="0" fontId="9" fillId="14" borderId="0" xfId="0" applyFont="1" applyFill="1" applyAlignment="1">
      <alignment horizontal="center" vertical="top"/>
    </xf>
    <xf numFmtId="0" fontId="6" fillId="14" borderId="71" xfId="0" applyFont="1" applyFill="1" applyBorder="1" applyAlignment="1">
      <alignment horizontal="left"/>
    </xf>
    <xf numFmtId="0" fontId="52" fillId="0" borderId="0" xfId="0" applyFont="1"/>
    <xf numFmtId="0" fontId="5" fillId="19" borderId="79" xfId="0" applyFont="1" applyFill="1" applyBorder="1" applyAlignment="1" applyProtection="1">
      <alignment horizontal="center" vertical="top"/>
      <protection locked="0"/>
    </xf>
    <xf numFmtId="0" fontId="5" fillId="19" borderId="70" xfId="0" applyFont="1" applyFill="1" applyBorder="1" applyAlignment="1" applyProtection="1">
      <alignment horizontal="center" vertical="top"/>
      <protection locked="0"/>
    </xf>
    <xf numFmtId="0" fontId="5" fillId="19" borderId="70" xfId="0" applyFont="1" applyFill="1" applyBorder="1" applyAlignment="1" applyProtection="1">
      <alignment horizontal="left" vertical="top"/>
      <protection locked="0"/>
    </xf>
    <xf numFmtId="0" fontId="13" fillId="5" borderId="68" xfId="0" applyFont="1" applyFill="1" applyBorder="1" applyAlignment="1" applyProtection="1">
      <alignment vertical="center"/>
      <protection locked="0"/>
    </xf>
    <xf numFmtId="0" fontId="11" fillId="5" borderId="0" xfId="0" applyFont="1" applyFill="1" applyAlignment="1" applyProtection="1">
      <alignment vertical="center"/>
      <protection locked="0"/>
    </xf>
    <xf numFmtId="0" fontId="11" fillId="5" borderId="0" xfId="0" applyFont="1" applyFill="1" applyAlignment="1" applyProtection="1">
      <alignment vertical="top"/>
      <protection locked="0"/>
    </xf>
    <xf numFmtId="0" fontId="5" fillId="5" borderId="0" xfId="0" applyFont="1" applyFill="1" applyAlignment="1" applyProtection="1">
      <alignment vertical="top"/>
      <protection locked="0"/>
    </xf>
    <xf numFmtId="0" fontId="5" fillId="5" borderId="0" xfId="0" applyFont="1" applyFill="1" applyAlignment="1" applyProtection="1">
      <alignment horizontal="left" vertical="top"/>
      <protection locked="0"/>
    </xf>
    <xf numFmtId="0" fontId="5" fillId="5" borderId="0" xfId="0" applyFont="1" applyFill="1" applyAlignment="1" applyProtection="1">
      <alignment horizontal="left" vertical="top" indent="1"/>
      <protection locked="0"/>
    </xf>
    <xf numFmtId="0" fontId="18" fillId="6" borderId="78" xfId="0" applyFont="1" applyFill="1" applyBorder="1" applyAlignment="1" applyProtection="1">
      <alignment horizontal="left" vertical="top" wrapText="1" indent="1"/>
      <protection locked="0"/>
    </xf>
    <xf numFmtId="0" fontId="5"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42" fillId="5" borderId="0" xfId="0" applyFont="1" applyFill="1" applyAlignment="1" applyProtection="1">
      <alignment horizontal="left" vertical="top" wrapText="1"/>
      <protection locked="0"/>
    </xf>
    <xf numFmtId="0" fontId="42" fillId="5" borderId="0" xfId="0" applyFont="1" applyFill="1" applyAlignment="1" applyProtection="1">
      <alignment horizontal="left" vertical="top"/>
      <protection locked="0"/>
    </xf>
    <xf numFmtId="0" fontId="43" fillId="5" borderId="0" xfId="0" applyFont="1" applyFill="1" applyAlignment="1" applyProtection="1">
      <alignment vertical="top"/>
      <protection locked="0"/>
    </xf>
    <xf numFmtId="0" fontId="13" fillId="21" borderId="65" xfId="0" applyFont="1" applyFill="1" applyBorder="1" applyAlignment="1" applyProtection="1">
      <alignment vertical="top"/>
      <protection locked="0"/>
    </xf>
    <xf numFmtId="0" fontId="37" fillId="21" borderId="65" xfId="0" applyFont="1" applyFill="1" applyBorder="1" applyAlignment="1" applyProtection="1">
      <alignment vertical="center"/>
      <protection locked="0"/>
    </xf>
    <xf numFmtId="0" fontId="5" fillId="21" borderId="0" xfId="0" applyFont="1" applyFill="1" applyAlignment="1" applyProtection="1">
      <alignment vertical="top"/>
      <protection locked="0"/>
    </xf>
    <xf numFmtId="0" fontId="37" fillId="21" borderId="65" xfId="0" applyFont="1" applyFill="1" applyBorder="1" applyAlignment="1" applyProtection="1">
      <alignment vertical="center" wrapText="1"/>
      <protection locked="0"/>
    </xf>
    <xf numFmtId="0" fontId="13" fillId="21" borderId="65" xfId="0" applyFont="1" applyFill="1" applyBorder="1" applyAlignment="1" applyProtection="1">
      <alignment horizontal="left" vertical="center" wrapText="1"/>
      <protection locked="0"/>
    </xf>
    <xf numFmtId="0" fontId="38" fillId="21" borderId="67" xfId="1" applyFont="1" applyFill="1" applyBorder="1" applyAlignment="1" applyProtection="1">
      <alignment horizontal="left" vertical="center" wrapText="1" indent="1"/>
      <protection locked="0"/>
    </xf>
    <xf numFmtId="0" fontId="47" fillId="6" borderId="0" xfId="0" applyFont="1" applyFill="1" applyAlignment="1" applyProtection="1">
      <alignment vertical="top"/>
      <protection locked="0"/>
    </xf>
    <xf numFmtId="2" fontId="47" fillId="6" borderId="0" xfId="0" applyNumberFormat="1" applyFont="1" applyFill="1" applyAlignment="1" applyProtection="1">
      <alignment horizontal="left" vertical="top"/>
      <protection locked="0"/>
    </xf>
    <xf numFmtId="0" fontId="18" fillId="6" borderId="78" xfId="0" applyFont="1" applyFill="1" applyBorder="1" applyAlignment="1" applyProtection="1">
      <alignment horizontal="left" vertical="top" wrapText="1" indent="2"/>
      <protection locked="0"/>
    </xf>
    <xf numFmtId="0" fontId="16" fillId="5" borderId="0" xfId="0" applyFont="1" applyFill="1" applyAlignment="1" applyProtection="1">
      <alignment horizontal="left" vertical="top" indent="1"/>
      <protection locked="0"/>
    </xf>
    <xf numFmtId="0" fontId="16" fillId="5" borderId="0" xfId="0" applyFont="1" applyFill="1" applyAlignment="1" applyProtection="1">
      <alignment horizontal="left" vertical="top"/>
      <protection locked="0"/>
    </xf>
    <xf numFmtId="0" fontId="5" fillId="5" borderId="0" xfId="0" applyFont="1" applyFill="1" applyAlignment="1" applyProtection="1">
      <alignment vertical="center"/>
      <protection locked="0"/>
    </xf>
    <xf numFmtId="0" fontId="5" fillId="0" borderId="0" xfId="0" applyFont="1" applyAlignment="1" applyProtection="1">
      <alignment horizontal="left" vertical="top" indent="1"/>
      <protection locked="0"/>
    </xf>
    <xf numFmtId="0" fontId="42" fillId="5" borderId="0" xfId="0" applyFont="1" applyFill="1" applyAlignment="1" applyProtection="1">
      <alignment horizontal="left" vertical="top" wrapText="1" indent="1"/>
      <protection locked="0"/>
    </xf>
    <xf numFmtId="0" fontId="18" fillId="6" borderId="78" xfId="1" applyFont="1" applyFill="1" applyBorder="1" applyAlignment="1" applyProtection="1">
      <alignment horizontal="left" vertical="top" wrapText="1" indent="1"/>
      <protection locked="0"/>
    </xf>
    <xf numFmtId="0" fontId="16" fillId="5" borderId="0" xfId="0" applyFont="1" applyFill="1" applyAlignment="1" applyProtection="1">
      <alignment vertical="top"/>
      <protection locked="0"/>
    </xf>
    <xf numFmtId="0" fontId="5" fillId="5" borderId="0" xfId="0" applyFont="1" applyFill="1" applyAlignment="1" applyProtection="1">
      <alignment horizontal="center" vertical="top"/>
      <protection locked="0"/>
    </xf>
    <xf numFmtId="0" fontId="5" fillId="5" borderId="68" xfId="0" applyFont="1" applyFill="1" applyBorder="1" applyAlignment="1" applyProtection="1">
      <alignment horizontal="left" vertical="top" indent="1"/>
      <protection locked="0"/>
    </xf>
    <xf numFmtId="0" fontId="5" fillId="5" borderId="68" xfId="0" applyFont="1" applyFill="1" applyBorder="1" applyAlignment="1" applyProtection="1">
      <alignment horizontal="left" vertical="top"/>
      <protection locked="0"/>
    </xf>
    <xf numFmtId="0" fontId="5" fillId="5" borderId="68" xfId="0" applyFont="1" applyFill="1" applyBorder="1" applyAlignment="1" applyProtection="1">
      <alignment vertical="top"/>
      <protection locked="0"/>
    </xf>
    <xf numFmtId="0" fontId="18" fillId="6" borderId="77" xfId="0" applyFont="1" applyFill="1" applyBorder="1" applyAlignment="1" applyProtection="1">
      <alignment horizontal="left" vertical="top" wrapText="1" indent="1"/>
      <protection locked="0"/>
    </xf>
    <xf numFmtId="0" fontId="18" fillId="5" borderId="0" xfId="0" applyFont="1" applyFill="1" applyAlignment="1" applyProtection="1">
      <alignment vertical="top"/>
      <protection locked="0"/>
    </xf>
    <xf numFmtId="0" fontId="13" fillId="21" borderId="68" xfId="0" applyFont="1" applyFill="1" applyBorder="1" applyAlignment="1" applyProtection="1">
      <alignment vertical="top"/>
      <protection locked="0"/>
    </xf>
    <xf numFmtId="2" fontId="50" fillId="20" borderId="0" xfId="5" applyNumberFormat="1" applyFont="1" applyFill="1" applyAlignment="1" applyProtection="1">
      <alignment horizontal="left" vertical="top"/>
      <protection locked="0"/>
    </xf>
    <xf numFmtId="164" fontId="51" fillId="20" borderId="0" xfId="5" applyNumberFormat="1" applyFont="1" applyFill="1" applyAlignment="1" applyProtection="1">
      <alignment vertical="top"/>
      <protection locked="0"/>
    </xf>
    <xf numFmtId="2" fontId="50" fillId="20" borderId="0" xfId="5" applyNumberFormat="1" applyFont="1" applyFill="1" applyAlignment="1" applyProtection="1">
      <alignment horizontal="left" vertical="top" wrapText="1"/>
      <protection locked="0"/>
    </xf>
    <xf numFmtId="0" fontId="49" fillId="6" borderId="0" xfId="0" applyFont="1" applyFill="1" applyAlignment="1" applyProtection="1">
      <alignment vertical="top"/>
      <protection locked="0"/>
    </xf>
    <xf numFmtId="0" fontId="5" fillId="5" borderId="73" xfId="0" applyFont="1" applyFill="1" applyBorder="1" applyAlignment="1" applyProtection="1">
      <alignment vertical="top"/>
      <protection locked="0"/>
    </xf>
    <xf numFmtId="0" fontId="5" fillId="5" borderId="68" xfId="0" applyFont="1" applyFill="1" applyBorder="1" applyAlignment="1" applyProtection="1">
      <alignment vertical="center"/>
      <protection locked="0"/>
    </xf>
    <xf numFmtId="0" fontId="18" fillId="6" borderId="77" xfId="0" applyFont="1" applyFill="1" applyBorder="1" applyAlignment="1" applyProtection="1">
      <alignment horizontal="left" vertical="center" wrapText="1" indent="1"/>
      <protection locked="0"/>
    </xf>
    <xf numFmtId="0" fontId="11" fillId="5" borderId="75" xfId="0" applyFont="1" applyFill="1" applyBorder="1" applyAlignment="1" applyProtection="1">
      <alignment vertical="top"/>
      <protection locked="0"/>
    </xf>
    <xf numFmtId="2" fontId="49" fillId="6" borderId="0" xfId="0" applyNumberFormat="1" applyFont="1" applyFill="1" applyAlignment="1" applyProtection="1">
      <alignment horizontal="left" vertical="top"/>
      <protection locked="0"/>
    </xf>
    <xf numFmtId="0" fontId="11" fillId="0" borderId="0" xfId="0" applyFont="1" applyAlignment="1" applyProtection="1">
      <alignment vertical="top"/>
      <protection locked="0"/>
    </xf>
    <xf numFmtId="0" fontId="5" fillId="5" borderId="75" xfId="0" applyFont="1" applyFill="1" applyBorder="1" applyAlignment="1" applyProtection="1">
      <alignment vertical="top"/>
      <protection locked="0"/>
    </xf>
    <xf numFmtId="0" fontId="5" fillId="0" borderId="75" xfId="0" applyFont="1" applyBorder="1" applyAlignment="1" applyProtection="1">
      <alignment vertical="top"/>
      <protection locked="0"/>
    </xf>
    <xf numFmtId="0" fontId="14" fillId="5" borderId="75" xfId="0" applyFont="1" applyFill="1" applyBorder="1" applyAlignment="1" applyProtection="1">
      <alignment vertical="top"/>
      <protection locked="0"/>
    </xf>
    <xf numFmtId="0" fontId="42" fillId="5" borderId="0" xfId="0" applyFont="1" applyFill="1" applyAlignment="1" applyProtection="1">
      <alignment vertical="center"/>
      <protection locked="0"/>
    </xf>
    <xf numFmtId="0" fontId="16" fillId="5" borderId="0" xfId="0" applyFont="1" applyFill="1" applyAlignment="1" applyProtection="1">
      <alignment horizontal="right" vertical="center"/>
      <protection locked="0"/>
    </xf>
    <xf numFmtId="9" fontId="16" fillId="5" borderId="0" xfId="0" applyNumberFormat="1" applyFont="1" applyFill="1" applyAlignment="1" applyProtection="1">
      <alignment horizontal="center" vertical="center"/>
      <protection locked="0"/>
    </xf>
    <xf numFmtId="0" fontId="23" fillId="5" borderId="0" xfId="4" applyFont="1" applyFill="1" applyBorder="1" applyAlignment="1" applyProtection="1">
      <alignment vertical="center"/>
      <protection locked="0"/>
    </xf>
    <xf numFmtId="0" fontId="12" fillId="5" borderId="0" xfId="4" applyFont="1" applyFill="1" applyBorder="1" applyAlignment="1" applyProtection="1">
      <alignment vertical="center"/>
      <protection locked="0"/>
    </xf>
    <xf numFmtId="0" fontId="14" fillId="5" borderId="73" xfId="0" applyFont="1" applyFill="1" applyBorder="1" applyAlignment="1" applyProtection="1">
      <alignment vertical="top"/>
      <protection locked="0"/>
    </xf>
    <xf numFmtId="0" fontId="18" fillId="6" borderId="77" xfId="0" applyFont="1" applyFill="1" applyBorder="1" applyAlignment="1" applyProtection="1">
      <alignment horizontal="left" vertical="top" wrapText="1" indent="2"/>
      <protection locked="0"/>
    </xf>
    <xf numFmtId="0" fontId="5" fillId="5" borderId="71" xfId="0" applyFont="1" applyFill="1" applyBorder="1" applyAlignment="1" applyProtection="1">
      <alignment vertical="top"/>
      <protection locked="0"/>
    </xf>
    <xf numFmtId="0" fontId="23" fillId="5" borderId="0" xfId="4" applyFont="1" applyFill="1" applyBorder="1" applyAlignment="1" applyProtection="1">
      <alignment horizontal="left" vertical="center" wrapText="1"/>
      <protection locked="0"/>
    </xf>
    <xf numFmtId="0" fontId="19" fillId="5" borderId="0" xfId="0" applyFont="1" applyFill="1" applyAlignment="1" applyProtection="1">
      <alignment vertical="center" wrapText="1"/>
      <protection locked="0"/>
    </xf>
    <xf numFmtId="0" fontId="39" fillId="21" borderId="66" xfId="0" applyFont="1" applyFill="1" applyBorder="1" applyAlignment="1" applyProtection="1">
      <alignment vertical="top"/>
      <protection locked="0"/>
    </xf>
    <xf numFmtId="0" fontId="49" fillId="6" borderId="0" xfId="0" applyFont="1" applyFill="1" applyAlignment="1" applyProtection="1">
      <alignment horizontal="right" vertical="center" wrapText="1"/>
      <protection locked="0"/>
    </xf>
    <xf numFmtId="2" fontId="49" fillId="6" borderId="0" xfId="0" applyNumberFormat="1" applyFont="1" applyFill="1" applyAlignment="1" applyProtection="1">
      <alignment horizontal="left" vertical="center"/>
      <protection locked="0"/>
    </xf>
    <xf numFmtId="0" fontId="5" fillId="5" borderId="68" xfId="0" applyFont="1" applyFill="1" applyBorder="1" applyAlignment="1" applyProtection="1">
      <alignment horizontal="right" vertical="top"/>
      <protection locked="0"/>
    </xf>
    <xf numFmtId="0" fontId="32" fillId="5" borderId="0" xfId="0" applyFont="1" applyFill="1" applyAlignment="1" applyProtection="1">
      <alignment horizontal="left" vertical="top" wrapText="1" indent="1"/>
      <protection locked="0"/>
    </xf>
    <xf numFmtId="0" fontId="5" fillId="5" borderId="75" xfId="0" applyFont="1" applyFill="1" applyBorder="1" applyAlignment="1" applyProtection="1">
      <alignment vertical="center"/>
      <protection locked="0"/>
    </xf>
    <xf numFmtId="0" fontId="47" fillId="6" borderId="0" xfId="0" applyFont="1" applyFill="1" applyAlignment="1" applyProtection="1">
      <alignment vertical="center"/>
      <protection locked="0"/>
    </xf>
    <xf numFmtId="0" fontId="5" fillId="0" borderId="0" xfId="0" applyFont="1" applyAlignment="1" applyProtection="1">
      <alignment vertical="center"/>
      <protection locked="0"/>
    </xf>
    <xf numFmtId="2" fontId="47" fillId="6" borderId="0" xfId="0" applyNumberFormat="1" applyFont="1" applyFill="1" applyAlignment="1" applyProtection="1">
      <alignment horizontal="left" vertical="center"/>
      <protection locked="0"/>
    </xf>
    <xf numFmtId="0" fontId="5" fillId="5" borderId="74" xfId="0" applyFont="1" applyFill="1" applyBorder="1" applyAlignment="1" applyProtection="1">
      <alignment vertical="top"/>
      <protection locked="0"/>
    </xf>
    <xf numFmtId="2" fontId="47" fillId="6" borderId="0" xfId="0" applyNumberFormat="1" applyFont="1" applyFill="1" applyAlignment="1" applyProtection="1">
      <alignment vertical="top"/>
      <protection locked="0"/>
    </xf>
    <xf numFmtId="0" fontId="33" fillId="6" borderId="77" xfId="1" applyFont="1" applyFill="1" applyBorder="1" applyAlignment="1" applyProtection="1">
      <alignment horizontal="left" vertical="top" wrapText="1" indent="1"/>
      <protection locked="0"/>
    </xf>
    <xf numFmtId="0" fontId="5" fillId="5" borderId="76" xfId="0" applyFont="1" applyFill="1" applyBorder="1" applyAlignment="1" applyProtection="1">
      <alignment vertical="top"/>
      <protection locked="0"/>
    </xf>
    <xf numFmtId="0" fontId="5" fillId="5" borderId="71" xfId="0" applyFont="1" applyFill="1" applyBorder="1" applyAlignment="1" applyProtection="1">
      <alignment vertical="center"/>
      <protection locked="0"/>
    </xf>
    <xf numFmtId="0" fontId="5" fillId="5" borderId="71" xfId="0" applyFont="1" applyFill="1" applyBorder="1" applyAlignment="1" applyProtection="1">
      <alignment horizontal="left" vertical="top" indent="1"/>
      <protection locked="0"/>
    </xf>
    <xf numFmtId="0" fontId="5" fillId="5" borderId="71" xfId="0" applyFont="1" applyFill="1" applyBorder="1" applyAlignment="1" applyProtection="1">
      <alignment horizontal="left" vertical="top"/>
      <protection locked="0"/>
    </xf>
    <xf numFmtId="0" fontId="18" fillId="6" borderId="79" xfId="0" applyFont="1" applyFill="1" applyBorder="1" applyAlignment="1" applyProtection="1">
      <alignment horizontal="left" vertical="top" wrapText="1" indent="1"/>
      <protection locked="0"/>
    </xf>
    <xf numFmtId="1" fontId="5" fillId="5" borderId="0" xfId="0" applyNumberFormat="1" applyFont="1" applyFill="1" applyAlignment="1" applyProtection="1">
      <alignment horizontal="center" vertical="center"/>
      <protection locked="0"/>
    </xf>
    <xf numFmtId="0" fontId="35" fillId="21" borderId="73" xfId="0" applyFont="1" applyFill="1" applyBorder="1" applyAlignment="1" applyProtection="1">
      <alignment vertical="top"/>
      <protection locked="0"/>
    </xf>
    <xf numFmtId="0" fontId="37" fillId="21" borderId="68" xfId="0" applyFont="1" applyFill="1" applyBorder="1" applyAlignment="1" applyProtection="1">
      <alignment vertical="center"/>
      <protection locked="0"/>
    </xf>
    <xf numFmtId="0" fontId="37" fillId="21" borderId="68" xfId="0" applyFont="1" applyFill="1" applyBorder="1" applyAlignment="1" applyProtection="1">
      <alignment vertical="center" wrapText="1"/>
      <protection locked="0"/>
    </xf>
    <xf numFmtId="0" fontId="38" fillId="21" borderId="74" xfId="1" applyFont="1" applyFill="1" applyBorder="1" applyAlignment="1" applyProtection="1">
      <alignment horizontal="left" vertical="center" wrapText="1" indent="1"/>
      <protection locked="0"/>
    </xf>
    <xf numFmtId="0" fontId="35" fillId="5" borderId="73" xfId="0" applyFont="1" applyFill="1" applyBorder="1" applyAlignment="1" applyProtection="1">
      <alignment vertical="top"/>
      <protection locked="0"/>
    </xf>
    <xf numFmtId="0" fontId="13" fillId="5" borderId="68" xfId="0" applyFont="1" applyFill="1" applyBorder="1" applyAlignment="1" applyProtection="1">
      <alignment vertical="top"/>
      <protection locked="0"/>
    </xf>
    <xf numFmtId="0" fontId="37" fillId="5" borderId="68" xfId="0" applyFont="1" applyFill="1" applyBorder="1" applyAlignment="1" applyProtection="1">
      <alignment vertical="center"/>
      <protection locked="0"/>
    </xf>
    <xf numFmtId="0" fontId="37" fillId="5" borderId="68" xfId="0" applyFont="1" applyFill="1" applyBorder="1" applyAlignment="1" applyProtection="1">
      <alignment vertical="center" wrapText="1"/>
      <protection locked="0"/>
    </xf>
    <xf numFmtId="0" fontId="13" fillId="5" borderId="68" xfId="0" applyFont="1" applyFill="1" applyBorder="1" applyAlignment="1" applyProtection="1">
      <alignment horizontal="left" vertical="center" wrapText="1"/>
      <protection locked="0"/>
    </xf>
    <xf numFmtId="164" fontId="49" fillId="6" borderId="0" xfId="0" applyNumberFormat="1" applyFont="1" applyFill="1" applyAlignment="1" applyProtection="1">
      <alignment vertical="top"/>
      <protection locked="0"/>
    </xf>
    <xf numFmtId="0" fontId="14" fillId="5" borderId="75" xfId="0" applyFont="1" applyFill="1" applyBorder="1" applyAlignment="1" applyProtection="1">
      <alignment horizontal="center" vertical="top"/>
      <protection locked="0"/>
    </xf>
    <xf numFmtId="0" fontId="35" fillId="5" borderId="0" xfId="0" applyFont="1" applyFill="1" applyAlignment="1" applyProtection="1">
      <alignment horizontal="center" vertical="top"/>
      <protection locked="0"/>
    </xf>
    <xf numFmtId="0" fontId="12" fillId="5" borderId="0" xfId="0" applyFont="1" applyFill="1" applyAlignment="1" applyProtection="1">
      <alignment horizontal="center" vertical="top"/>
      <protection locked="0"/>
    </xf>
    <xf numFmtId="0" fontId="12" fillId="5" borderId="0" xfId="0" applyFont="1" applyFill="1" applyAlignment="1" applyProtection="1">
      <alignment horizontal="center" vertical="center"/>
      <protection locked="0"/>
    </xf>
    <xf numFmtId="0" fontId="47" fillId="6" borderId="0" xfId="0" applyFont="1" applyFill="1" applyAlignment="1" applyProtection="1">
      <alignment horizontal="center" vertical="top"/>
      <protection locked="0"/>
    </xf>
    <xf numFmtId="2" fontId="47" fillId="6" borderId="0" xfId="0" applyNumberFormat="1" applyFont="1" applyFill="1" applyAlignment="1" applyProtection="1">
      <alignment horizontal="center" vertical="top"/>
      <protection locked="0"/>
    </xf>
    <xf numFmtId="0" fontId="49" fillId="6" borderId="0" xfId="0" applyFont="1" applyFill="1" applyAlignment="1" applyProtection="1">
      <alignment horizontal="center" vertical="top"/>
      <protection locked="0"/>
    </xf>
    <xf numFmtId="0" fontId="5" fillId="0" borderId="0" xfId="0" applyFont="1" applyAlignment="1" applyProtection="1">
      <alignment horizontal="center" vertical="top"/>
      <protection locked="0"/>
    </xf>
    <xf numFmtId="0" fontId="14" fillId="5" borderId="0" xfId="0" applyFont="1" applyFill="1" applyAlignment="1" applyProtection="1">
      <alignment horizontal="center" vertical="top"/>
      <protection locked="0"/>
    </xf>
    <xf numFmtId="0" fontId="11" fillId="5" borderId="71" xfId="0" applyFont="1" applyFill="1" applyBorder="1" applyAlignment="1" applyProtection="1">
      <alignment horizontal="left" vertical="top"/>
      <protection locked="0"/>
    </xf>
    <xf numFmtId="0" fontId="11" fillId="5" borderId="71" xfId="0" applyFont="1" applyFill="1" applyBorder="1" applyAlignment="1" applyProtection="1">
      <alignment horizontal="center" vertical="top"/>
      <protection locked="0"/>
    </xf>
    <xf numFmtId="0" fontId="35" fillId="5" borderId="71" xfId="0" applyFont="1" applyFill="1" applyBorder="1" applyAlignment="1" applyProtection="1">
      <alignment horizontal="center" vertical="top"/>
      <protection locked="0"/>
    </xf>
    <xf numFmtId="0" fontId="12" fillId="5" borderId="71" xfId="0" applyFont="1" applyFill="1" applyBorder="1" applyAlignment="1" applyProtection="1">
      <alignment horizontal="center" vertical="top"/>
      <protection locked="0"/>
    </xf>
    <xf numFmtId="0" fontId="14" fillId="5" borderId="0" xfId="0" applyFont="1" applyFill="1" applyAlignment="1" applyProtection="1">
      <alignment vertical="top"/>
      <protection locked="0"/>
    </xf>
    <xf numFmtId="0" fontId="5" fillId="0" borderId="71" xfId="0" applyFont="1" applyBorder="1" applyAlignment="1" applyProtection="1">
      <alignment horizontal="left" vertical="top"/>
      <protection locked="0"/>
    </xf>
    <xf numFmtId="0" fontId="41" fillId="5" borderId="0" xfId="0" applyFont="1" applyFill="1" applyAlignment="1" applyProtection="1">
      <alignment horizontal="left" vertical="top" wrapText="1"/>
      <protection locked="0"/>
    </xf>
    <xf numFmtId="4" fontId="13" fillId="5" borderId="0" xfId="0" applyNumberFormat="1" applyFont="1" applyFill="1" applyAlignment="1" applyProtection="1">
      <alignment horizontal="center" vertical="top"/>
      <protection locked="0"/>
    </xf>
    <xf numFmtId="3" fontId="18" fillId="5" borderId="0" xfId="0" applyNumberFormat="1" applyFont="1" applyFill="1" applyAlignment="1" applyProtection="1">
      <alignment horizontal="center" vertical="top"/>
      <protection locked="0"/>
    </xf>
    <xf numFmtId="165" fontId="13" fillId="5" borderId="0" xfId="0" applyNumberFormat="1" applyFont="1" applyFill="1" applyAlignment="1" applyProtection="1">
      <alignment horizontal="center" vertical="top"/>
      <protection locked="0"/>
    </xf>
    <xf numFmtId="3" fontId="12" fillId="5" borderId="0" xfId="0" applyNumberFormat="1" applyFont="1" applyFill="1" applyAlignment="1" applyProtection="1">
      <alignment horizontal="center" vertical="top"/>
      <protection locked="0"/>
    </xf>
    <xf numFmtId="0" fontId="11" fillId="5" borderId="0" xfId="0" applyFont="1" applyFill="1" applyAlignment="1" applyProtection="1">
      <alignment horizontal="center" vertical="top"/>
      <protection locked="0"/>
    </xf>
    <xf numFmtId="0" fontId="5" fillId="5" borderId="75" xfId="0" applyFont="1" applyFill="1" applyBorder="1" applyAlignment="1" applyProtection="1">
      <alignment vertical="top" wrapText="1"/>
      <protection locked="0"/>
    </xf>
    <xf numFmtId="0" fontId="47" fillId="6" borderId="0" xfId="0" applyFont="1" applyFill="1" applyAlignment="1" applyProtection="1">
      <alignment vertical="top" wrapText="1"/>
      <protection locked="0"/>
    </xf>
    <xf numFmtId="2" fontId="47" fillId="6" borderId="0" xfId="0" applyNumberFormat="1"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24" fillId="5" borderId="0" xfId="0" applyFont="1" applyFill="1" applyAlignment="1" applyProtection="1">
      <alignment horizontal="center" vertical="center"/>
      <protection locked="0"/>
    </xf>
    <xf numFmtId="0" fontId="5" fillId="5" borderId="0" xfId="0" applyFont="1" applyFill="1" applyAlignment="1" applyProtection="1">
      <alignment horizontal="left" vertical="center" wrapText="1"/>
      <protection locked="0"/>
    </xf>
    <xf numFmtId="0" fontId="24" fillId="5" borderId="71" xfId="0" applyFont="1" applyFill="1" applyBorder="1" applyAlignment="1" applyProtection="1">
      <alignment horizontal="center" vertical="center"/>
      <protection locked="0"/>
    </xf>
    <xf numFmtId="0" fontId="33" fillId="6" borderId="79" xfId="1" applyFont="1" applyFill="1" applyBorder="1" applyAlignment="1" applyProtection="1">
      <alignment vertical="top" wrapText="1"/>
      <protection locked="0"/>
    </xf>
    <xf numFmtId="0" fontId="5" fillId="5" borderId="71" xfId="0" applyFont="1" applyFill="1" applyBorder="1" applyAlignment="1" applyProtection="1">
      <alignment vertical="top" wrapText="1"/>
      <protection locked="0"/>
    </xf>
    <xf numFmtId="0" fontId="17" fillId="5" borderId="71" xfId="0" applyFont="1" applyFill="1" applyBorder="1" applyAlignment="1" applyProtection="1">
      <alignment horizontal="left" vertical="top" indent="1"/>
      <protection locked="0"/>
    </xf>
    <xf numFmtId="0" fontId="17" fillId="5" borderId="71" xfId="0" applyFont="1" applyFill="1" applyBorder="1" applyAlignment="1" applyProtection="1">
      <alignment horizontal="left" vertical="top"/>
      <protection locked="0"/>
    </xf>
    <xf numFmtId="0" fontId="17" fillId="5" borderId="71" xfId="0" applyFont="1" applyFill="1" applyBorder="1" applyAlignment="1" applyProtection="1">
      <alignment vertical="top"/>
      <protection locked="0"/>
    </xf>
    <xf numFmtId="0" fontId="19" fillId="6" borderId="79" xfId="0" applyFont="1" applyFill="1" applyBorder="1" applyAlignment="1" applyProtection="1">
      <alignment horizontal="left" vertical="top" wrapText="1" indent="1"/>
      <protection locked="0"/>
    </xf>
    <xf numFmtId="0" fontId="24" fillId="5" borderId="68" xfId="0" applyFont="1" applyFill="1" applyBorder="1" applyAlignment="1" applyProtection="1">
      <alignment horizontal="center" vertical="center"/>
      <protection locked="0"/>
    </xf>
    <xf numFmtId="0" fontId="5" fillId="5" borderId="0" xfId="0" applyFont="1" applyFill="1" applyAlignment="1" applyProtection="1">
      <alignment horizontal="left" vertical="center"/>
      <protection locked="0"/>
    </xf>
    <xf numFmtId="0" fontId="24" fillId="5" borderId="0" xfId="0" applyFont="1" applyFill="1" applyAlignment="1" applyProtection="1">
      <alignment horizontal="left" vertical="center" wrapText="1"/>
      <protection locked="0"/>
    </xf>
    <xf numFmtId="0" fontId="16" fillId="5" borderId="69" xfId="0" applyFont="1" applyFill="1" applyBorder="1" applyAlignment="1" applyProtection="1">
      <alignment vertical="top"/>
      <protection locked="0"/>
    </xf>
    <xf numFmtId="0" fontId="5" fillId="5" borderId="68" xfId="0" applyFont="1" applyFill="1" applyBorder="1" applyAlignment="1" applyProtection="1">
      <alignment horizontal="center" vertical="center"/>
      <protection locked="0"/>
    </xf>
    <xf numFmtId="0" fontId="18" fillId="5" borderId="75" xfId="0" applyFont="1" applyFill="1" applyBorder="1" applyAlignment="1" applyProtection="1">
      <alignment vertical="top"/>
      <protection locked="0"/>
    </xf>
    <xf numFmtId="0" fontId="18" fillId="5" borderId="75" xfId="0" applyFont="1" applyFill="1" applyBorder="1" applyAlignment="1" applyProtection="1">
      <alignment horizontal="left" vertical="top"/>
      <protection locked="0"/>
    </xf>
    <xf numFmtId="0" fontId="47" fillId="6" borderId="0" xfId="0" applyFont="1" applyFill="1" applyAlignment="1" applyProtection="1">
      <alignment horizontal="left" vertical="top"/>
      <protection locked="0"/>
    </xf>
    <xf numFmtId="0" fontId="21" fillId="5" borderId="76" xfId="0" applyFont="1" applyFill="1" applyBorder="1" applyAlignment="1" applyProtection="1">
      <alignment vertical="top"/>
      <protection locked="0"/>
    </xf>
    <xf numFmtId="0" fontId="18" fillId="6" borderId="0" xfId="0" applyFont="1" applyFill="1" applyAlignment="1" applyProtection="1">
      <alignment vertical="top"/>
      <protection locked="0"/>
    </xf>
    <xf numFmtId="0" fontId="18" fillId="6" borderId="0" xfId="0" applyFont="1" applyFill="1" applyAlignment="1" applyProtection="1">
      <alignment vertical="center"/>
      <protection locked="0"/>
    </xf>
    <xf numFmtId="0" fontId="18" fillId="6" borderId="0" xfId="0" applyFont="1" applyFill="1" applyAlignment="1" applyProtection="1">
      <alignment horizontal="left" vertical="top" indent="1"/>
      <protection locked="0"/>
    </xf>
    <xf numFmtId="0" fontId="18" fillId="6" borderId="0" xfId="0" applyFont="1" applyFill="1" applyAlignment="1" applyProtection="1">
      <alignment horizontal="left" vertical="top"/>
      <protection locked="0"/>
    </xf>
    <xf numFmtId="0" fontId="18" fillId="6" borderId="0" xfId="0" applyFont="1" applyFill="1" applyAlignment="1" applyProtection="1">
      <alignment horizontal="left" vertical="top" wrapText="1" indent="1"/>
      <protection locked="0"/>
    </xf>
    <xf numFmtId="0" fontId="18" fillId="0" borderId="0" xfId="0" applyFont="1" applyAlignment="1" applyProtection="1">
      <alignment vertical="top"/>
      <protection locked="0"/>
    </xf>
    <xf numFmtId="0" fontId="49" fillId="6" borderId="0" xfId="0" applyFont="1" applyFill="1" applyAlignment="1" applyProtection="1">
      <alignment horizontal="right" vertical="top"/>
      <protection locked="0"/>
    </xf>
    <xf numFmtId="0" fontId="49" fillId="6" borderId="0" xfId="0" applyFont="1" applyFill="1" applyAlignment="1" applyProtection="1">
      <alignment vertical="center"/>
      <protection locked="0"/>
    </xf>
    <xf numFmtId="0" fontId="47" fillId="6" borderId="0" xfId="0" applyFont="1" applyFill="1" applyAlignment="1" applyProtection="1">
      <alignment horizontal="left" vertical="top" indent="1"/>
      <protection locked="0"/>
    </xf>
    <xf numFmtId="0" fontId="47" fillId="6" borderId="0" xfId="0" applyFont="1" applyFill="1" applyAlignment="1" applyProtection="1">
      <alignment horizontal="right" vertical="top"/>
      <protection locked="0"/>
    </xf>
    <xf numFmtId="0" fontId="47" fillId="6" borderId="0" xfId="0" applyFont="1" applyFill="1" applyAlignment="1" applyProtection="1">
      <alignment horizontal="center" vertical="center" wrapText="1"/>
      <protection locked="0"/>
    </xf>
    <xf numFmtId="2" fontId="47" fillId="6" borderId="0" xfId="0" applyNumberFormat="1" applyFont="1" applyFill="1" applyAlignment="1" applyProtection="1">
      <alignment horizontal="center" vertical="center" wrapText="1"/>
      <protection locked="0"/>
    </xf>
    <xf numFmtId="9" fontId="47" fillId="6" borderId="0" xfId="0" applyNumberFormat="1" applyFont="1" applyFill="1" applyAlignment="1" applyProtection="1">
      <alignment horizontal="left" vertical="top" indent="1"/>
      <protection locked="0"/>
    </xf>
    <xf numFmtId="9" fontId="18" fillId="6" borderId="0" xfId="0" applyNumberFormat="1" applyFont="1" applyFill="1" applyAlignment="1" applyProtection="1">
      <alignment horizontal="left" vertical="top" indent="1"/>
      <protection locked="0"/>
    </xf>
    <xf numFmtId="9" fontId="18" fillId="6" borderId="0" xfId="0" applyNumberFormat="1" applyFont="1" applyFill="1" applyAlignment="1" applyProtection="1">
      <alignment horizontal="left" vertical="top"/>
      <protection locked="0"/>
    </xf>
    <xf numFmtId="0" fontId="47" fillId="6" borderId="0" xfId="0" applyFont="1" applyFill="1" applyAlignment="1" applyProtection="1">
      <alignment horizontal="right"/>
      <protection locked="0"/>
    </xf>
    <xf numFmtId="0" fontId="12" fillId="6" borderId="0" xfId="0" applyFont="1" applyFill="1" applyAlignment="1" applyProtection="1">
      <alignment vertical="top"/>
      <protection locked="0"/>
    </xf>
    <xf numFmtId="0" fontId="53" fillId="22" borderId="0" xfId="0" applyFont="1" applyFill="1" applyProtection="1">
      <protection locked="0"/>
    </xf>
    <xf numFmtId="0" fontId="47" fillId="6" borderId="0" xfId="0" applyFont="1" applyFill="1" applyAlignment="1" applyProtection="1">
      <alignment horizontal="left" vertical="top" wrapText="1" indent="1"/>
      <protection locked="0"/>
    </xf>
    <xf numFmtId="0" fontId="54" fillId="22" borderId="0" xfId="0" applyFont="1" applyFill="1" applyProtection="1">
      <protection locked="0"/>
    </xf>
    <xf numFmtId="0" fontId="18" fillId="0" borderId="1" xfId="0" applyFont="1" applyBorder="1" applyAlignment="1" applyProtection="1">
      <alignment vertical="center"/>
      <protection locked="0"/>
    </xf>
    <xf numFmtId="0" fontId="18" fillId="0" borderId="14" xfId="0" applyFont="1" applyBorder="1" applyAlignment="1" applyProtection="1">
      <alignment vertical="center"/>
      <protection locked="0"/>
    </xf>
    <xf numFmtId="0" fontId="18" fillId="0" borderId="0" xfId="0" applyFont="1" applyAlignment="1" applyProtection="1">
      <alignment horizontal="left" vertical="top" indent="1"/>
      <protection locked="0"/>
    </xf>
    <xf numFmtId="0" fontId="18" fillId="0" borderId="0" xfId="0" applyFont="1" applyAlignment="1" applyProtection="1">
      <alignment horizontal="left" vertical="top"/>
      <protection locked="0"/>
    </xf>
    <xf numFmtId="0" fontId="18" fillId="0" borderId="0" xfId="0" applyFont="1" applyAlignment="1" applyProtection="1">
      <alignment horizontal="left" vertical="top" wrapText="1" indent="1"/>
      <protection locked="0"/>
    </xf>
    <xf numFmtId="0" fontId="47" fillId="0" borderId="0" xfId="0" applyFont="1" applyAlignment="1" applyProtection="1">
      <alignment vertical="top"/>
      <protection locked="0"/>
    </xf>
    <xf numFmtId="2" fontId="47" fillId="0" borderId="0" xfId="0" applyNumberFormat="1" applyFont="1" applyAlignment="1" applyProtection="1">
      <alignment horizontal="left" vertical="top"/>
      <protection locked="0"/>
    </xf>
    <xf numFmtId="0" fontId="5" fillId="0" borderId="1" xfId="0" applyFont="1" applyBorder="1" applyAlignment="1" applyProtection="1">
      <alignment vertical="center"/>
      <protection locked="0"/>
    </xf>
    <xf numFmtId="0" fontId="5" fillId="0" borderId="14" xfId="0" applyFont="1" applyBorder="1" applyAlignment="1" applyProtection="1">
      <alignment vertical="center"/>
      <protection locked="0"/>
    </xf>
    <xf numFmtId="0" fontId="5" fillId="5" borderId="0" xfId="0" applyFont="1" applyFill="1" applyAlignment="1">
      <alignment horizontal="left" vertical="top" indent="1"/>
    </xf>
    <xf numFmtId="0" fontId="5" fillId="5" borderId="0" xfId="0" applyFont="1" applyFill="1" applyAlignment="1">
      <alignment horizontal="left" vertical="top"/>
    </xf>
    <xf numFmtId="0" fontId="5" fillId="5" borderId="0" xfId="0" applyFont="1" applyFill="1" applyAlignment="1">
      <alignment vertical="top"/>
    </xf>
    <xf numFmtId="0" fontId="42" fillId="5" borderId="0" xfId="0" applyFont="1" applyFill="1" applyAlignment="1">
      <alignment horizontal="left" vertical="top"/>
    </xf>
    <xf numFmtId="0" fontId="11" fillId="5" borderId="0" xfId="0" applyFont="1" applyFill="1" applyAlignment="1">
      <alignment vertical="center"/>
    </xf>
    <xf numFmtId="0" fontId="11" fillId="5" borderId="0" xfId="0" applyFont="1" applyFill="1" applyAlignment="1">
      <alignment vertical="top"/>
    </xf>
    <xf numFmtId="0" fontId="13" fillId="21" borderId="66" xfId="0" applyFont="1" applyFill="1" applyBorder="1" applyAlignment="1">
      <alignment vertical="top"/>
    </xf>
    <xf numFmtId="0" fontId="13" fillId="21" borderId="65" xfId="0" applyFont="1" applyFill="1" applyBorder="1" applyAlignment="1">
      <alignment vertical="top"/>
    </xf>
    <xf numFmtId="0" fontId="37" fillId="21" borderId="65" xfId="0" applyFont="1" applyFill="1" applyBorder="1" applyAlignment="1">
      <alignment vertical="center"/>
    </xf>
    <xf numFmtId="0" fontId="37" fillId="21" borderId="65" xfId="0" applyFont="1" applyFill="1" applyBorder="1" applyAlignment="1">
      <alignment vertical="center" wrapText="1"/>
    </xf>
    <xf numFmtId="0" fontId="47" fillId="6" borderId="0" xfId="0" applyFont="1" applyFill="1" applyAlignment="1">
      <alignment vertical="top"/>
    </xf>
    <xf numFmtId="2" fontId="47" fillId="6" borderId="0" xfId="0" applyNumberFormat="1" applyFont="1" applyFill="1" applyAlignment="1">
      <alignment horizontal="left" vertical="top"/>
    </xf>
    <xf numFmtId="0" fontId="39" fillId="21" borderId="66" xfId="0" applyFont="1" applyFill="1" applyBorder="1" applyAlignment="1">
      <alignment vertical="top"/>
    </xf>
    <xf numFmtId="0" fontId="49" fillId="6" borderId="0" xfId="0" applyFont="1" applyFill="1" applyAlignment="1">
      <alignment horizontal="right" vertical="center" wrapText="1"/>
    </xf>
    <xf numFmtId="2" fontId="49" fillId="6" borderId="0" xfId="0" applyNumberFormat="1" applyFont="1" applyFill="1" applyAlignment="1">
      <alignment horizontal="left" vertical="center"/>
    </xf>
    <xf numFmtId="0" fontId="49" fillId="6" borderId="0" xfId="0" applyFont="1" applyFill="1" applyAlignment="1">
      <alignment vertical="top"/>
    </xf>
    <xf numFmtId="0" fontId="5" fillId="5" borderId="0" xfId="0" applyFont="1" applyFill="1" applyAlignment="1">
      <alignment horizontal="right" vertical="top"/>
    </xf>
    <xf numFmtId="0" fontId="15" fillId="5" borderId="0" xfId="1" applyFont="1" applyFill="1" applyBorder="1" applyAlignment="1" applyProtection="1">
      <alignment horizontal="left" vertical="top" indent="1"/>
    </xf>
    <xf numFmtId="0" fontId="15" fillId="5" borderId="0" xfId="1" applyFont="1" applyFill="1" applyBorder="1" applyAlignment="1" applyProtection="1">
      <alignment horizontal="left" vertical="top"/>
    </xf>
    <xf numFmtId="0" fontId="5" fillId="5" borderId="0" xfId="0" applyFont="1" applyFill="1" applyAlignment="1">
      <alignment vertical="center"/>
    </xf>
    <xf numFmtId="0" fontId="15" fillId="5" borderId="0" xfId="1" applyFont="1" applyFill="1" applyBorder="1" applyAlignment="1" applyProtection="1">
      <alignment vertical="top"/>
    </xf>
    <xf numFmtId="0" fontId="42" fillId="5" borderId="0" xfId="0" applyFont="1" applyFill="1" applyAlignment="1">
      <alignment horizontal="left" vertical="top" wrapText="1" indent="1"/>
    </xf>
    <xf numFmtId="2" fontId="47" fillId="6" borderId="0" xfId="0" applyNumberFormat="1" applyFont="1" applyFill="1" applyAlignment="1">
      <alignment vertical="top"/>
    </xf>
    <xf numFmtId="0" fontId="5" fillId="5" borderId="0" xfId="0" applyFont="1" applyFill="1" applyAlignment="1">
      <alignment horizontal="center" vertical="top"/>
    </xf>
    <xf numFmtId="0" fontId="42" fillId="5" borderId="0" xfId="1" applyFont="1" applyFill="1" applyBorder="1" applyAlignment="1" applyProtection="1">
      <alignment horizontal="left" vertical="top"/>
    </xf>
    <xf numFmtId="2" fontId="49" fillId="6" borderId="0" xfId="0" applyNumberFormat="1" applyFont="1" applyFill="1" applyAlignment="1">
      <alignment vertical="top"/>
    </xf>
    <xf numFmtId="0" fontId="5" fillId="5" borderId="0" xfId="0" applyFont="1" applyFill="1" applyAlignment="1">
      <alignment horizontal="left" vertical="top" wrapText="1"/>
    </xf>
    <xf numFmtId="0" fontId="35" fillId="5" borderId="0" xfId="0" applyFont="1" applyFill="1" applyAlignment="1">
      <alignment horizontal="center" vertical="top"/>
    </xf>
    <xf numFmtId="0" fontId="12" fillId="5" borderId="0" xfId="0" applyFont="1" applyFill="1" applyAlignment="1">
      <alignment horizontal="center" vertical="top"/>
    </xf>
    <xf numFmtId="0" fontId="11" fillId="5" borderId="71" xfId="0" applyFont="1" applyFill="1" applyBorder="1" applyAlignment="1">
      <alignment horizontal="left" vertical="top"/>
    </xf>
    <xf numFmtId="0" fontId="11" fillId="5" borderId="71" xfId="0" applyFont="1" applyFill="1" applyBorder="1" applyAlignment="1">
      <alignment horizontal="center" vertical="top"/>
    </xf>
    <xf numFmtId="0" fontId="35" fillId="5" borderId="71" xfId="0" applyFont="1" applyFill="1" applyBorder="1" applyAlignment="1">
      <alignment horizontal="center" vertical="top"/>
    </xf>
    <xf numFmtId="0" fontId="12" fillId="5" borderId="71" xfId="0" applyFont="1" applyFill="1" applyBorder="1" applyAlignment="1">
      <alignment horizontal="center" vertical="top"/>
    </xf>
    <xf numFmtId="0" fontId="13" fillId="5" borderId="68" xfId="0" applyFont="1" applyFill="1" applyBorder="1" applyAlignment="1">
      <alignment horizontal="left" vertical="center" indent="1"/>
    </xf>
    <xf numFmtId="0" fontId="13" fillId="5" borderId="68" xfId="0" applyFont="1" applyFill="1" applyBorder="1" applyAlignment="1">
      <alignment horizontal="left" vertical="center"/>
    </xf>
    <xf numFmtId="0" fontId="13" fillId="5" borderId="68" xfId="0" applyFont="1" applyFill="1" applyBorder="1" applyAlignment="1">
      <alignment vertical="top"/>
    </xf>
    <xf numFmtId="0" fontId="12" fillId="5" borderId="0" xfId="0" applyFont="1" applyFill="1" applyAlignment="1">
      <alignment horizontal="center" vertical="center"/>
    </xf>
    <xf numFmtId="4" fontId="13" fillId="5" borderId="0" xfId="0" applyNumberFormat="1" applyFont="1" applyFill="1" applyAlignment="1">
      <alignment horizontal="center" vertical="top"/>
    </xf>
    <xf numFmtId="3" fontId="18" fillId="5" borderId="0" xfId="0" applyNumberFormat="1" applyFont="1" applyFill="1" applyAlignment="1">
      <alignment horizontal="center" vertical="top"/>
    </xf>
    <xf numFmtId="165" fontId="13" fillId="5" borderId="0" xfId="0" applyNumberFormat="1" applyFont="1" applyFill="1" applyAlignment="1">
      <alignment horizontal="center" vertical="top"/>
    </xf>
    <xf numFmtId="0" fontId="11" fillId="5" borderId="0" xfId="0" applyFont="1" applyFill="1" applyAlignment="1">
      <alignment horizontal="center" vertical="top"/>
    </xf>
    <xf numFmtId="0" fontId="11" fillId="5" borderId="0" xfId="0" applyFont="1" applyFill="1" applyAlignment="1">
      <alignment horizontal="center" vertical="center"/>
    </xf>
    <xf numFmtId="0" fontId="11" fillId="5" borderId="71" xfId="0" applyFont="1" applyFill="1" applyBorder="1" applyAlignment="1">
      <alignment vertical="top"/>
    </xf>
    <xf numFmtId="0" fontId="5" fillId="5" borderId="71" xfId="0" applyFont="1" applyFill="1" applyBorder="1" applyAlignment="1">
      <alignment vertical="top"/>
    </xf>
    <xf numFmtId="3" fontId="11" fillId="5" borderId="71" xfId="0" applyNumberFormat="1" applyFont="1" applyFill="1" applyBorder="1" applyAlignment="1">
      <alignment horizontal="center" vertical="top"/>
    </xf>
    <xf numFmtId="0" fontId="11" fillId="5" borderId="71" xfId="0" applyFont="1" applyFill="1" applyBorder="1" applyAlignment="1">
      <alignment horizontal="center" vertical="top" wrapText="1"/>
    </xf>
    <xf numFmtId="0" fontId="13" fillId="5" borderId="0" xfId="0" applyFont="1" applyFill="1" applyAlignment="1">
      <alignment vertical="top"/>
    </xf>
    <xf numFmtId="3" fontId="13" fillId="5" borderId="0" xfId="0" applyNumberFormat="1" applyFont="1" applyFill="1" applyAlignment="1">
      <alignment horizontal="center" vertical="top"/>
    </xf>
    <xf numFmtId="168" fontId="13" fillId="5" borderId="0" xfId="0" applyNumberFormat="1" applyFont="1" applyFill="1" applyAlignment="1">
      <alignment horizontal="center" vertical="top"/>
    </xf>
    <xf numFmtId="3" fontId="13" fillId="5" borderId="0" xfId="0" applyNumberFormat="1" applyFont="1" applyFill="1" applyAlignment="1">
      <alignment horizontal="center" vertical="center"/>
    </xf>
    <xf numFmtId="3" fontId="11" fillId="5" borderId="70" xfId="0" applyNumberFormat="1" applyFont="1" applyFill="1" applyBorder="1" applyAlignment="1">
      <alignment horizontal="center" vertical="top"/>
    </xf>
    <xf numFmtId="164" fontId="11" fillId="5" borderId="70" xfId="0" applyNumberFormat="1" applyFont="1" applyFill="1" applyBorder="1" applyAlignment="1">
      <alignment horizontal="center" vertical="center"/>
    </xf>
    <xf numFmtId="3" fontId="5" fillId="5" borderId="0" xfId="0" applyNumberFormat="1" applyFont="1" applyFill="1" applyAlignment="1">
      <alignment horizontal="center" vertical="center"/>
    </xf>
    <xf numFmtId="3" fontId="11" fillId="5" borderId="70" xfId="0" applyNumberFormat="1" applyFont="1" applyFill="1" applyBorder="1" applyAlignment="1">
      <alignment horizontal="center" vertical="center"/>
    </xf>
    <xf numFmtId="3" fontId="11" fillId="5" borderId="0" xfId="0" applyNumberFormat="1" applyFont="1" applyFill="1" applyAlignment="1">
      <alignment horizontal="center" vertical="top"/>
    </xf>
    <xf numFmtId="0" fontId="5" fillId="5" borderId="0" xfId="0" applyFont="1" applyFill="1" applyAlignment="1">
      <alignment horizontal="left" vertical="top" indent="2"/>
    </xf>
    <xf numFmtId="0" fontId="45" fillId="5" borderId="0" xfId="0" applyFont="1" applyFill="1" applyAlignment="1">
      <alignment horizontal="left" vertical="top" wrapText="1" indent="1"/>
    </xf>
    <xf numFmtId="0" fontId="45" fillId="5" borderId="0" xfId="0" applyFont="1" applyFill="1" applyAlignment="1">
      <alignment horizontal="left" vertical="top"/>
    </xf>
    <xf numFmtId="0" fontId="4" fillId="5" borderId="0" xfId="0" applyFont="1" applyFill="1" applyAlignment="1">
      <alignment horizontal="left" vertical="top" wrapText="1"/>
    </xf>
    <xf numFmtId="0" fontId="4" fillId="5" borderId="0" xfId="0" applyFont="1" applyFill="1" applyAlignment="1">
      <alignment horizontal="left" vertical="top"/>
    </xf>
    <xf numFmtId="0" fontId="13" fillId="21" borderId="73" xfId="0" applyFont="1" applyFill="1" applyBorder="1" applyAlignment="1">
      <alignment vertical="top"/>
    </xf>
    <xf numFmtId="0" fontId="13" fillId="21" borderId="68" xfId="0" applyFont="1" applyFill="1" applyBorder="1" applyAlignment="1">
      <alignment vertical="top"/>
    </xf>
    <xf numFmtId="0" fontId="13" fillId="21" borderId="68" xfId="0" applyFont="1" applyFill="1" applyBorder="1" applyAlignment="1">
      <alignment vertical="center"/>
    </xf>
    <xf numFmtId="0" fontId="13" fillId="21" borderId="68" xfId="0" applyFont="1" applyFill="1" applyBorder="1" applyAlignment="1">
      <alignment horizontal="left" vertical="top" indent="1"/>
    </xf>
    <xf numFmtId="0" fontId="13" fillId="21" borderId="68" xfId="0" applyFont="1" applyFill="1" applyBorder="1" applyAlignment="1">
      <alignment horizontal="left" vertical="top"/>
    </xf>
    <xf numFmtId="0" fontId="13" fillId="21" borderId="74" xfId="0" applyFont="1" applyFill="1" applyBorder="1" applyAlignment="1">
      <alignment horizontal="left" vertical="top" indent="1"/>
    </xf>
    <xf numFmtId="0" fontId="13" fillId="21" borderId="75" xfId="0" applyFont="1" applyFill="1" applyBorder="1" applyAlignment="1">
      <alignment vertical="top"/>
    </xf>
    <xf numFmtId="0" fontId="13" fillId="21" borderId="0" xfId="0" applyFont="1" applyFill="1" applyAlignment="1">
      <alignment vertical="top"/>
    </xf>
    <xf numFmtId="0" fontId="13" fillId="21" borderId="0" xfId="0" applyFont="1" applyFill="1" applyAlignment="1">
      <alignment vertical="center"/>
    </xf>
    <xf numFmtId="0" fontId="13" fillId="21" borderId="0" xfId="0" applyFont="1" applyFill="1" applyAlignment="1">
      <alignment horizontal="left" vertical="top" indent="1"/>
    </xf>
    <xf numFmtId="0" fontId="13" fillId="21" borderId="0" xfId="0" applyFont="1" applyFill="1" applyAlignment="1">
      <alignment horizontal="left" vertical="top"/>
    </xf>
    <xf numFmtId="0" fontId="13" fillId="21" borderId="69" xfId="0" applyFont="1" applyFill="1" applyBorder="1" applyAlignment="1">
      <alignment horizontal="left" vertical="top" wrapText="1" indent="1"/>
    </xf>
    <xf numFmtId="0" fontId="55" fillId="21" borderId="0" xfId="0" applyFont="1" applyFill="1" applyAlignment="1">
      <alignment horizontal="left" vertical="top"/>
    </xf>
    <xf numFmtId="0" fontId="26" fillId="21" borderId="0" xfId="0" applyFont="1" applyFill="1" applyAlignment="1">
      <alignment vertical="top"/>
    </xf>
    <xf numFmtId="0" fontId="26" fillId="21" borderId="0" xfId="0" applyFont="1" applyFill="1" applyAlignment="1">
      <alignment horizontal="left" vertical="top"/>
    </xf>
    <xf numFmtId="0" fontId="36" fillId="21" borderId="0" xfId="1" applyFont="1" applyFill="1" applyBorder="1" applyAlignment="1" applyProtection="1">
      <alignment vertical="top"/>
    </xf>
    <xf numFmtId="0" fontId="13" fillId="21" borderId="0" xfId="0" applyFont="1" applyFill="1" applyAlignment="1">
      <alignment vertical="top" wrapText="1"/>
    </xf>
    <xf numFmtId="0" fontId="48" fillId="21" borderId="0" xfId="0" applyFont="1" applyFill="1" applyAlignment="1">
      <alignment vertical="top" wrapText="1"/>
    </xf>
    <xf numFmtId="0" fontId="13" fillId="21" borderId="76" xfId="0" applyFont="1" applyFill="1" applyBorder="1" applyAlignment="1">
      <alignment vertical="top"/>
    </xf>
    <xf numFmtId="0" fontId="13" fillId="21" borderId="71" xfId="0" applyFont="1" applyFill="1" applyBorder="1" applyAlignment="1">
      <alignment vertical="top"/>
    </xf>
    <xf numFmtId="0" fontId="13" fillId="21" borderId="71" xfId="0" applyFont="1" applyFill="1" applyBorder="1" applyAlignment="1">
      <alignment vertical="center"/>
    </xf>
    <xf numFmtId="0" fontId="13" fillId="21" borderId="71" xfId="0" applyFont="1" applyFill="1" applyBorder="1" applyAlignment="1">
      <alignment horizontal="left" vertical="top" indent="1"/>
    </xf>
    <xf numFmtId="0" fontId="13" fillId="21" borderId="71" xfId="0" applyFont="1" applyFill="1" applyBorder="1" applyAlignment="1">
      <alignment horizontal="left" vertical="top"/>
    </xf>
    <xf numFmtId="0" fontId="13" fillId="21" borderId="72" xfId="0" applyFont="1" applyFill="1" applyBorder="1" applyAlignment="1">
      <alignment horizontal="left" vertical="top" wrapText="1" indent="1"/>
    </xf>
    <xf numFmtId="0" fontId="12" fillId="6" borderId="78" xfId="0" applyFont="1" applyFill="1" applyBorder="1" applyAlignment="1" applyProtection="1">
      <alignment horizontal="left" vertical="center" wrapText="1" indent="1"/>
      <protection locked="0"/>
    </xf>
    <xf numFmtId="0" fontId="12" fillId="6" borderId="78" xfId="0" applyFont="1" applyFill="1" applyBorder="1" applyAlignment="1" applyProtection="1">
      <alignment horizontal="left" vertical="top" wrapText="1" indent="1"/>
      <protection locked="0"/>
    </xf>
    <xf numFmtId="0" fontId="33" fillId="6" borderId="78" xfId="1" applyFont="1" applyFill="1" applyBorder="1" applyAlignment="1" applyProtection="1">
      <alignment horizontal="left" vertical="top" wrapText="1" indent="1"/>
      <protection locked="0"/>
    </xf>
    <xf numFmtId="0" fontId="33" fillId="6" borderId="78" xfId="1" applyFont="1" applyFill="1" applyBorder="1" applyAlignment="1" applyProtection="1">
      <alignment horizontal="left" indent="1"/>
      <protection locked="0"/>
    </xf>
    <xf numFmtId="0" fontId="18" fillId="6" borderId="78" xfId="0" applyFont="1" applyFill="1" applyBorder="1" applyAlignment="1" applyProtection="1">
      <alignment horizontal="left" vertical="top" indent="1"/>
      <protection locked="0"/>
    </xf>
    <xf numFmtId="0" fontId="19" fillId="6" borderId="78" xfId="0" applyFont="1" applyFill="1" applyBorder="1" applyAlignment="1" applyProtection="1">
      <alignment horizontal="left" vertical="top" wrapText="1" indent="1"/>
      <protection locked="0"/>
    </xf>
    <xf numFmtId="0" fontId="18" fillId="6" borderId="78" xfId="0" applyFont="1" applyFill="1" applyBorder="1" applyAlignment="1" applyProtection="1">
      <alignment horizontal="left" indent="1"/>
      <protection locked="0"/>
    </xf>
    <xf numFmtId="0" fontId="33" fillId="6" borderId="78" xfId="1" applyFont="1" applyFill="1" applyBorder="1" applyAlignment="1" applyProtection="1">
      <alignment horizontal="left" vertical="top" wrapText="1" indent="2"/>
      <protection locked="0"/>
    </xf>
    <xf numFmtId="0" fontId="18" fillId="6" borderId="78" xfId="0" applyFont="1" applyFill="1" applyBorder="1" applyAlignment="1" applyProtection="1">
      <alignment horizontal="left" wrapText="1" indent="1"/>
      <protection locked="0"/>
    </xf>
    <xf numFmtId="0" fontId="33" fillId="6" borderId="78" xfId="1" applyFont="1" applyFill="1" applyBorder="1" applyAlignment="1" applyProtection="1">
      <alignment horizontal="left" wrapText="1" indent="1"/>
      <protection locked="0"/>
    </xf>
    <xf numFmtId="0" fontId="33" fillId="6" borderId="78" xfId="1" applyFont="1" applyFill="1" applyBorder="1" applyAlignment="1" applyProtection="1">
      <alignment vertical="top" wrapText="1"/>
      <protection locked="0"/>
    </xf>
    <xf numFmtId="0" fontId="33" fillId="6" borderId="78" xfId="1" applyFont="1" applyFill="1" applyBorder="1" applyAlignment="1" applyProtection="1">
      <alignment horizontal="center" vertical="top" wrapText="1"/>
      <protection locked="0"/>
    </xf>
    <xf numFmtId="0" fontId="38" fillId="6" borderId="77" xfId="1" applyFont="1" applyFill="1" applyBorder="1" applyAlignment="1" applyProtection="1">
      <alignment horizontal="left" vertical="center" wrapText="1" indent="1"/>
      <protection locked="0"/>
    </xf>
    <xf numFmtId="0" fontId="18" fillId="6" borderId="78" xfId="0" applyFont="1" applyFill="1" applyBorder="1" applyAlignment="1" applyProtection="1">
      <alignment horizontal="center" vertical="top" wrapText="1"/>
      <protection locked="0"/>
    </xf>
    <xf numFmtId="0" fontId="18" fillId="6" borderId="78" xfId="0" applyFont="1" applyFill="1" applyBorder="1" applyAlignment="1" applyProtection="1">
      <alignment horizontal="left" vertical="top" wrapText="1"/>
      <protection locked="0"/>
    </xf>
    <xf numFmtId="0" fontId="33" fillId="6" borderId="80" xfId="1" applyFont="1" applyFill="1" applyBorder="1" applyAlignment="1" applyProtection="1">
      <alignment horizontal="left" vertical="center" wrapText="1" indent="1"/>
      <protection locked="0"/>
    </xf>
    <xf numFmtId="0" fontId="38" fillId="21" borderId="70" xfId="1" applyFont="1" applyFill="1" applyBorder="1" applyAlignment="1" applyProtection="1">
      <alignment horizontal="left" vertical="center" wrapText="1" indent="1"/>
      <protection locked="0"/>
    </xf>
    <xf numFmtId="0" fontId="57" fillId="6" borderId="78" xfId="0" applyFont="1" applyFill="1" applyBorder="1" applyAlignment="1" applyProtection="1">
      <alignment horizontal="left" vertical="top" wrapText="1" indent="1"/>
      <protection locked="0"/>
    </xf>
    <xf numFmtId="0" fontId="58" fillId="6" borderId="78" xfId="1" applyFont="1" applyFill="1" applyBorder="1" applyAlignment="1" applyProtection="1">
      <alignment horizontal="left" vertical="top" wrapText="1" indent="1"/>
      <protection locked="0"/>
    </xf>
    <xf numFmtId="0" fontId="58" fillId="6" borderId="78" xfId="1" applyFont="1" applyFill="1" applyBorder="1" applyAlignment="1" applyProtection="1">
      <alignment horizontal="left" vertical="top" wrapText="1"/>
      <protection locked="0"/>
    </xf>
    <xf numFmtId="0" fontId="32" fillId="5" borderId="0" xfId="0" applyFont="1" applyFill="1" applyAlignment="1" applyProtection="1">
      <alignment horizontal="left" vertical="top"/>
      <protection locked="0"/>
    </xf>
    <xf numFmtId="0" fontId="11" fillId="5" borderId="0" xfId="0" applyFont="1" applyFill="1" applyAlignment="1" applyProtection="1">
      <alignment horizontal="left" vertical="top"/>
      <protection locked="0"/>
    </xf>
    <xf numFmtId="0" fontId="5" fillId="5" borderId="68" xfId="0" applyFont="1" applyFill="1" applyBorder="1" applyAlignment="1">
      <alignment horizontal="left" vertical="top" indent="1"/>
    </xf>
    <xf numFmtId="0" fontId="5" fillId="5" borderId="68" xfId="0" applyFont="1" applyFill="1" applyBorder="1" applyAlignment="1">
      <alignment horizontal="left" vertical="top"/>
    </xf>
    <xf numFmtId="0" fontId="5" fillId="5" borderId="74" xfId="0" applyFont="1" applyFill="1" applyBorder="1" applyAlignment="1">
      <alignment vertical="top"/>
    </xf>
    <xf numFmtId="0" fontId="41" fillId="5" borderId="0" xfId="0" applyFont="1" applyFill="1" applyAlignment="1">
      <alignment horizontal="left" vertical="top" indent="1"/>
    </xf>
    <xf numFmtId="0" fontId="18" fillId="5" borderId="0" xfId="0" applyFont="1" applyFill="1" applyAlignment="1">
      <alignment horizontal="left" vertical="top" indent="1"/>
    </xf>
    <xf numFmtId="0" fontId="5" fillId="5" borderId="69" xfId="0" applyFont="1" applyFill="1" applyBorder="1" applyAlignment="1">
      <alignment vertical="top"/>
    </xf>
    <xf numFmtId="0" fontId="18" fillId="5" borderId="0" xfId="1" applyFont="1" applyFill="1" applyBorder="1" applyAlignment="1" applyProtection="1">
      <alignment horizontal="left" vertical="top" indent="1"/>
    </xf>
    <xf numFmtId="0" fontId="18" fillId="5" borderId="0" xfId="1" applyFont="1" applyFill="1" applyBorder="1" applyAlignment="1" applyProtection="1">
      <alignment horizontal="left" vertical="top"/>
    </xf>
    <xf numFmtId="0" fontId="18" fillId="5" borderId="69" xfId="1" applyFont="1" applyFill="1" applyBorder="1" applyAlignment="1" applyProtection="1">
      <alignment vertical="top"/>
    </xf>
    <xf numFmtId="0" fontId="14" fillId="5" borderId="73" xfId="0" applyFont="1" applyFill="1" applyBorder="1" applyAlignment="1">
      <alignment vertical="top"/>
    </xf>
    <xf numFmtId="0" fontId="5" fillId="5" borderId="68" xfId="0" applyFont="1" applyFill="1" applyBorder="1" applyAlignment="1">
      <alignment vertical="top"/>
    </xf>
    <xf numFmtId="0" fontId="14" fillId="5" borderId="75" xfId="0" applyFont="1" applyFill="1" applyBorder="1" applyAlignment="1">
      <alignment vertical="top"/>
    </xf>
    <xf numFmtId="0" fontId="5" fillId="5" borderId="75" xfId="0" applyFont="1" applyFill="1" applyBorder="1" applyAlignment="1">
      <alignment vertical="top"/>
    </xf>
    <xf numFmtId="0" fontId="32" fillId="5" borderId="0" xfId="0" applyFont="1" applyFill="1" applyAlignment="1">
      <alignment horizontal="left" vertical="top" wrapText="1" indent="1"/>
    </xf>
    <xf numFmtId="0" fontId="32" fillId="5" borderId="0" xfId="0" applyFont="1" applyFill="1" applyAlignment="1">
      <alignment horizontal="left" vertical="top"/>
    </xf>
    <xf numFmtId="0" fontId="5" fillId="5" borderId="0" xfId="0" applyFont="1" applyFill="1" applyAlignment="1">
      <alignment vertical="top" wrapText="1"/>
    </xf>
    <xf numFmtId="0" fontId="15" fillId="5" borderId="68" xfId="1" applyFont="1" applyFill="1" applyBorder="1" applyAlignment="1" applyProtection="1">
      <alignment horizontal="left" vertical="top" indent="1"/>
      <protection locked="0"/>
    </xf>
    <xf numFmtId="0" fontId="15" fillId="5" borderId="68" xfId="1" applyFont="1" applyFill="1" applyBorder="1" applyAlignment="1" applyProtection="1">
      <alignment horizontal="left" vertical="top"/>
      <protection locked="0"/>
    </xf>
    <xf numFmtId="0" fontId="15" fillId="5" borderId="68" xfId="1" applyFont="1" applyFill="1" applyBorder="1" applyAlignment="1" applyProtection="1">
      <alignment vertical="top"/>
      <protection locked="0"/>
    </xf>
    <xf numFmtId="0" fontId="5" fillId="5" borderId="73" xfId="0" applyFont="1" applyFill="1" applyBorder="1" applyAlignment="1">
      <alignment vertical="top"/>
    </xf>
    <xf numFmtId="0" fontId="4" fillId="5" borderId="68" xfId="0" applyFont="1" applyFill="1" applyBorder="1" applyAlignment="1" applyProtection="1">
      <alignment horizontal="left" vertical="top" indent="1"/>
      <protection locked="0"/>
    </xf>
    <xf numFmtId="0" fontId="4" fillId="5" borderId="68" xfId="0" applyFont="1" applyFill="1" applyBorder="1" applyAlignment="1" applyProtection="1">
      <alignment horizontal="left" vertical="top"/>
      <protection locked="0"/>
    </xf>
    <xf numFmtId="0" fontId="4" fillId="5" borderId="68" xfId="0" applyFont="1" applyFill="1" applyBorder="1" applyAlignment="1" applyProtection="1">
      <alignment vertical="top"/>
      <protection locked="0"/>
    </xf>
    <xf numFmtId="0" fontId="5" fillId="5" borderId="0" xfId="0" applyFont="1" applyFill="1" applyAlignment="1">
      <alignment horizontal="right" vertical="top" indent="1"/>
    </xf>
    <xf numFmtId="0" fontId="5" fillId="5" borderId="0" xfId="0" applyFont="1" applyFill="1" applyAlignment="1">
      <alignment horizontal="left" vertical="center"/>
    </xf>
    <xf numFmtId="0" fontId="18" fillId="5" borderId="0" xfId="0" applyFont="1" applyFill="1" applyAlignment="1">
      <alignment horizontal="left" vertical="center"/>
    </xf>
    <xf numFmtId="0" fontId="42" fillId="5" borderId="0" xfId="0" applyFont="1" applyFill="1" applyAlignment="1">
      <alignment horizontal="left" vertical="top" wrapText="1"/>
    </xf>
    <xf numFmtId="0" fontId="42" fillId="5" borderId="69" xfId="0" applyFont="1" applyFill="1" applyBorder="1" applyAlignment="1">
      <alignment horizontal="left" vertical="top" wrapText="1"/>
    </xf>
    <xf numFmtId="0" fontId="22" fillId="5" borderId="0" xfId="0" applyFont="1" applyFill="1" applyAlignment="1">
      <alignment horizontal="left" vertical="top" wrapText="1"/>
    </xf>
    <xf numFmtId="0" fontId="22" fillId="5" borderId="69" xfId="0" applyFont="1" applyFill="1" applyBorder="1" applyAlignment="1">
      <alignment horizontal="left" vertical="top" wrapText="1"/>
    </xf>
    <xf numFmtId="0" fontId="22" fillId="5" borderId="0" xfId="0" applyFont="1" applyFill="1" applyAlignment="1">
      <alignment vertical="top" wrapText="1"/>
    </xf>
    <xf numFmtId="0" fontId="22" fillId="5" borderId="69" xfId="0" applyFont="1" applyFill="1" applyBorder="1" applyAlignment="1">
      <alignment vertical="top" wrapText="1"/>
    </xf>
    <xf numFmtId="1" fontId="5" fillId="5" borderId="0" xfId="0" applyNumberFormat="1" applyFont="1" applyFill="1" applyAlignment="1" applyProtection="1">
      <alignment horizontal="center" vertical="center"/>
      <protection locked="0"/>
    </xf>
    <xf numFmtId="0" fontId="27" fillId="19" borderId="70" xfId="0" applyFont="1" applyFill="1" applyBorder="1" applyAlignment="1" applyProtection="1">
      <alignment horizontal="center" vertical="center"/>
      <protection locked="0"/>
    </xf>
    <xf numFmtId="0" fontId="27" fillId="19" borderId="66" xfId="4" applyFont="1" applyFill="1" applyBorder="1" applyAlignment="1" applyProtection="1">
      <alignment horizontal="left" vertical="top" wrapText="1"/>
      <protection locked="0"/>
    </xf>
    <xf numFmtId="0" fontId="27" fillId="19" borderId="65" xfId="4" applyFont="1" applyFill="1" applyBorder="1" applyAlignment="1" applyProtection="1">
      <alignment horizontal="left" vertical="top" wrapText="1"/>
      <protection locked="0"/>
    </xf>
    <xf numFmtId="0" fontId="27" fillId="19" borderId="67" xfId="4" applyFont="1" applyFill="1" applyBorder="1" applyAlignment="1" applyProtection="1">
      <alignment horizontal="left" vertical="top" wrapText="1"/>
      <protection locked="0"/>
    </xf>
    <xf numFmtId="0" fontId="18" fillId="5" borderId="71" xfId="0" applyFont="1" applyFill="1" applyBorder="1" applyAlignment="1">
      <alignment horizontal="left" vertical="top" wrapText="1"/>
    </xf>
    <xf numFmtId="164" fontId="5" fillId="5" borderId="0" xfId="0" applyNumberFormat="1" applyFont="1" applyFill="1" applyAlignment="1" applyProtection="1">
      <alignment horizontal="center" vertical="center"/>
      <protection locked="0"/>
    </xf>
    <xf numFmtId="0" fontId="27" fillId="19" borderId="66" xfId="0" applyFont="1" applyFill="1" applyBorder="1" applyAlignment="1" applyProtection="1">
      <alignment horizontal="center" vertical="center"/>
      <protection locked="0"/>
    </xf>
    <xf numFmtId="0" fontId="27" fillId="19" borderId="67" xfId="0" applyFont="1" applyFill="1" applyBorder="1" applyAlignment="1" applyProtection="1">
      <alignment horizontal="center" vertical="center"/>
      <protection locked="0"/>
    </xf>
    <xf numFmtId="9" fontId="27" fillId="19" borderId="66" xfId="3" applyFont="1" applyFill="1" applyBorder="1" applyAlignment="1" applyProtection="1">
      <alignment horizontal="center" vertical="center"/>
      <protection locked="0"/>
    </xf>
    <xf numFmtId="9" fontId="27" fillId="19" borderId="67" xfId="3" applyFont="1" applyFill="1" applyBorder="1" applyAlignment="1" applyProtection="1">
      <alignment horizontal="center" vertical="center"/>
      <protection locked="0"/>
    </xf>
    <xf numFmtId="0" fontId="22" fillId="5" borderId="75" xfId="1" applyFont="1" applyFill="1" applyBorder="1" applyAlignment="1" applyProtection="1">
      <alignment horizontal="left" vertical="top" wrapText="1"/>
    </xf>
    <xf numFmtId="0" fontId="22" fillId="5" borderId="0" xfId="1" applyFont="1" applyFill="1" applyBorder="1" applyAlignment="1" applyProtection="1">
      <alignment horizontal="left" vertical="top" wrapText="1"/>
    </xf>
    <xf numFmtId="0" fontId="22" fillId="5" borderId="69" xfId="1" applyFont="1" applyFill="1" applyBorder="1" applyAlignment="1" applyProtection="1">
      <alignment horizontal="left" vertical="top" wrapText="1"/>
    </xf>
    <xf numFmtId="0" fontId="27" fillId="19" borderId="70" xfId="4" applyFont="1" applyFill="1" applyBorder="1" applyAlignment="1" applyProtection="1">
      <alignment horizontal="left" vertical="top" wrapText="1"/>
      <protection locked="0"/>
    </xf>
    <xf numFmtId="0" fontId="5" fillId="5" borderId="0" xfId="0" applyFont="1" applyFill="1" applyAlignment="1">
      <alignment horizontal="left" vertical="top" wrapText="1"/>
    </xf>
    <xf numFmtId="0" fontId="5" fillId="5" borderId="68" xfId="0" applyFont="1" applyFill="1" applyBorder="1" applyAlignment="1" applyProtection="1">
      <alignment horizontal="left" vertical="center" wrapText="1"/>
      <protection locked="0"/>
    </xf>
    <xf numFmtId="0" fontId="27" fillId="19" borderId="70" xfId="4" applyFont="1" applyFill="1" applyBorder="1" applyAlignment="1" applyProtection="1">
      <alignment horizontal="left" vertical="center"/>
      <protection locked="0"/>
    </xf>
    <xf numFmtId="0" fontId="42" fillId="5" borderId="0" xfId="0" applyFont="1" applyFill="1" applyAlignment="1">
      <alignment horizontal="left" vertical="top" wrapText="1" indent="1"/>
    </xf>
    <xf numFmtId="0" fontId="42" fillId="5" borderId="69" xfId="0" applyFont="1" applyFill="1" applyBorder="1" applyAlignment="1">
      <alignment horizontal="left" vertical="top" wrapText="1" indent="1"/>
    </xf>
    <xf numFmtId="167" fontId="5" fillId="5" borderId="0" xfId="2" applyNumberFormat="1" applyFont="1" applyFill="1" applyAlignment="1" applyProtection="1">
      <alignment horizontal="center" vertical="center"/>
      <protection locked="0"/>
    </xf>
    <xf numFmtId="3" fontId="27" fillId="19" borderId="66" xfId="4" applyNumberFormat="1" applyFont="1" applyFill="1" applyBorder="1" applyAlignment="1" applyProtection="1">
      <alignment horizontal="center" vertical="center"/>
      <protection locked="0"/>
    </xf>
    <xf numFmtId="3" fontId="27" fillId="19" borderId="67" xfId="4" applyNumberFormat="1" applyFont="1" applyFill="1" applyBorder="1" applyAlignment="1" applyProtection="1">
      <alignment horizontal="center" vertical="center"/>
      <protection locked="0"/>
    </xf>
    <xf numFmtId="0" fontId="42" fillId="5" borderId="0" xfId="0" applyFont="1" applyFill="1" applyAlignment="1" applyProtection="1">
      <alignment horizontal="center" vertical="top" wrapText="1"/>
      <protection locked="0"/>
    </xf>
    <xf numFmtId="3" fontId="5" fillId="5" borderId="0" xfId="0" applyNumberFormat="1" applyFont="1" applyFill="1" applyAlignment="1" applyProtection="1">
      <alignment horizontal="center" vertical="center"/>
      <protection locked="0"/>
    </xf>
    <xf numFmtId="4" fontId="27" fillId="5" borderId="0" xfId="4" applyNumberFormat="1" applyFont="1" applyFill="1" applyBorder="1" applyAlignment="1" applyProtection="1">
      <alignment horizontal="center" vertical="center"/>
      <protection locked="0"/>
    </xf>
    <xf numFmtId="0" fontId="5" fillId="5" borderId="71" xfId="0" applyFont="1" applyFill="1" applyBorder="1" applyAlignment="1">
      <alignment vertical="top"/>
    </xf>
    <xf numFmtId="3" fontId="27" fillId="19" borderId="70" xfId="0" applyNumberFormat="1" applyFont="1" applyFill="1" applyBorder="1" applyAlignment="1" applyProtection="1">
      <alignment horizontal="center" vertical="center"/>
      <protection locked="0"/>
    </xf>
    <xf numFmtId="167" fontId="11" fillId="5" borderId="70" xfId="2" applyNumberFormat="1" applyFont="1" applyFill="1" applyBorder="1" applyAlignment="1" applyProtection="1">
      <alignment horizontal="center" vertical="center"/>
      <protection locked="0"/>
    </xf>
    <xf numFmtId="166" fontId="11" fillId="5" borderId="70" xfId="2" applyNumberFormat="1" applyFont="1" applyFill="1" applyBorder="1" applyAlignment="1" applyProtection="1">
      <alignment horizontal="center" vertical="center"/>
      <protection locked="0"/>
    </xf>
    <xf numFmtId="9" fontId="11" fillId="5" borderId="66" xfId="3" applyFont="1" applyFill="1" applyBorder="1" applyAlignment="1" applyProtection="1">
      <alignment horizontal="center" vertical="center"/>
    </xf>
    <xf numFmtId="9" fontId="11" fillId="5" borderId="72" xfId="3" applyFont="1" applyFill="1" applyBorder="1" applyAlignment="1" applyProtection="1">
      <alignment horizontal="center" vertical="center"/>
    </xf>
    <xf numFmtId="166" fontId="5" fillId="5" borderId="0" xfId="0" applyNumberFormat="1" applyFont="1" applyFill="1" applyAlignment="1" applyProtection="1">
      <alignment horizontal="center" vertical="center"/>
      <protection locked="0"/>
    </xf>
    <xf numFmtId="0" fontId="11" fillId="5" borderId="0" xfId="0" applyFont="1" applyFill="1" applyAlignment="1">
      <alignment horizontal="left" vertical="center" wrapText="1" indent="1"/>
    </xf>
    <xf numFmtId="0" fontId="4" fillId="5" borderId="0" xfId="0" applyFont="1" applyFill="1" applyAlignment="1">
      <alignment horizontal="left" vertical="top" wrapText="1"/>
    </xf>
    <xf numFmtId="0" fontId="5" fillId="5" borderId="71" xfId="0" applyFont="1" applyFill="1" applyBorder="1" applyAlignment="1">
      <alignment horizontal="left" vertical="top" wrapText="1"/>
    </xf>
    <xf numFmtId="166" fontId="5" fillId="5" borderId="0" xfId="2" applyNumberFormat="1"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5" fillId="5" borderId="81" xfId="0" applyFont="1" applyFill="1" applyBorder="1" applyAlignment="1" applyProtection="1">
      <alignment horizontal="center" vertical="center"/>
      <protection locked="0"/>
    </xf>
    <xf numFmtId="0" fontId="5" fillId="5" borderId="71" xfId="0" applyFont="1" applyFill="1" applyBorder="1" applyAlignment="1" applyProtection="1">
      <alignment horizontal="center" vertical="center"/>
      <protection locked="0"/>
    </xf>
    <xf numFmtId="0" fontId="23" fillId="5" borderId="0" xfId="4" applyFont="1" applyFill="1" applyBorder="1" applyAlignment="1" applyProtection="1">
      <alignment horizontal="left" vertical="center"/>
      <protection locked="0"/>
    </xf>
    <xf numFmtId="0" fontId="27" fillId="19" borderId="70" xfId="4" applyFont="1" applyFill="1" applyBorder="1" applyAlignment="1" applyProtection="1">
      <alignment horizontal="center" vertical="center"/>
      <protection locked="0"/>
    </xf>
    <xf numFmtId="3" fontId="27" fillId="19" borderId="70" xfId="4" applyNumberFormat="1" applyFont="1" applyFill="1" applyBorder="1" applyAlignment="1" applyProtection="1">
      <alignment horizontal="center" vertical="center"/>
      <protection locked="0"/>
    </xf>
    <xf numFmtId="167" fontId="27" fillId="5" borderId="74" xfId="2" applyNumberFormat="1" applyFont="1" applyFill="1" applyBorder="1" applyAlignment="1" applyProtection="1">
      <alignment horizontal="center" vertical="center"/>
      <protection locked="0"/>
    </xf>
    <xf numFmtId="167" fontId="27" fillId="5" borderId="73" xfId="2" applyNumberFormat="1" applyFont="1" applyFill="1" applyBorder="1" applyAlignment="1" applyProtection="1">
      <alignment horizontal="center" vertical="center"/>
      <protection locked="0"/>
    </xf>
    <xf numFmtId="167" fontId="27" fillId="19" borderId="70" xfId="2" applyNumberFormat="1" applyFont="1" applyFill="1" applyBorder="1" applyAlignment="1" applyProtection="1">
      <alignment horizontal="center" vertical="center"/>
      <protection locked="0"/>
    </xf>
    <xf numFmtId="9" fontId="5" fillId="5" borderId="0" xfId="3" applyFont="1" applyFill="1" applyBorder="1" applyAlignment="1" applyProtection="1">
      <alignment horizontal="center" vertical="center"/>
      <protection locked="0"/>
    </xf>
    <xf numFmtId="0" fontId="33" fillId="6" borderId="78" xfId="1" applyFont="1" applyFill="1" applyBorder="1" applyAlignment="1" applyProtection="1">
      <alignment horizontal="left" vertical="top" wrapText="1" indent="1"/>
      <protection locked="0"/>
    </xf>
    <xf numFmtId="0" fontId="18" fillId="6" borderId="78" xfId="0" applyFont="1" applyFill="1" applyBorder="1" applyAlignment="1" applyProtection="1">
      <alignment horizontal="left" vertical="top" wrapText="1" indent="1"/>
      <protection locked="0"/>
    </xf>
    <xf numFmtId="0" fontId="13" fillId="21" borderId="65" xfId="0" applyFont="1" applyFill="1" applyBorder="1" applyAlignment="1">
      <alignment vertical="center" wrapText="1"/>
    </xf>
    <xf numFmtId="0" fontId="13" fillId="21" borderId="0" xfId="0" applyFont="1" applyFill="1" applyAlignment="1">
      <alignment horizontal="left" vertical="top" wrapText="1"/>
    </xf>
    <xf numFmtId="0" fontId="48" fillId="21" borderId="0" xfId="0" applyFont="1" applyFill="1" applyAlignment="1">
      <alignment vertical="top" wrapText="1"/>
    </xf>
    <xf numFmtId="0" fontId="5" fillId="5" borderId="68" xfId="0" applyFont="1" applyFill="1" applyBorder="1" applyAlignment="1" applyProtection="1">
      <alignment vertical="top"/>
      <protection locked="0"/>
    </xf>
    <xf numFmtId="0" fontId="34" fillId="0" borderId="0" xfId="0" applyFont="1" applyAlignment="1">
      <alignment horizontal="center"/>
    </xf>
    <xf numFmtId="0" fontId="6" fillId="9" borderId="4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47" xfId="0" applyFont="1" applyFill="1" applyBorder="1" applyAlignment="1">
      <alignment horizontal="center" vertical="center" wrapText="1"/>
    </xf>
    <xf numFmtId="0" fontId="6" fillId="7" borderId="15" xfId="0" applyFont="1" applyFill="1" applyBorder="1" applyAlignment="1">
      <alignment horizontal="center" vertical="center"/>
    </xf>
    <xf numFmtId="0" fontId="6" fillId="7" borderId="16" xfId="0" applyFont="1" applyFill="1" applyBorder="1" applyAlignment="1">
      <alignment horizontal="center" vertical="center"/>
    </xf>
    <xf numFmtId="0" fontId="6" fillId="7" borderId="17" xfId="0" applyFont="1" applyFill="1" applyBorder="1" applyAlignment="1">
      <alignment horizontal="center" vertical="center"/>
    </xf>
    <xf numFmtId="0" fontId="6" fillId="7" borderId="18" xfId="0" applyFont="1" applyFill="1" applyBorder="1" applyAlignment="1">
      <alignment horizontal="center" vertical="center"/>
    </xf>
    <xf numFmtId="0" fontId="6" fillId="7" borderId="0" xfId="0" applyFont="1" applyFill="1" applyAlignment="1">
      <alignment horizontal="center" vertical="center"/>
    </xf>
    <xf numFmtId="0" fontId="6" fillId="7" borderId="19"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2"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vertical="center"/>
    </xf>
    <xf numFmtId="0" fontId="7" fillId="7" borderId="18" xfId="0" applyFont="1" applyFill="1" applyBorder="1" applyAlignment="1">
      <alignment horizontal="center" vertical="center"/>
    </xf>
    <xf numFmtId="0" fontId="7" fillId="7" borderId="0" xfId="0" applyFont="1" applyFill="1" applyAlignment="1">
      <alignment horizontal="center" vertical="center"/>
    </xf>
    <xf numFmtId="0" fontId="7" fillId="7" borderId="19"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21" xfId="0" applyFont="1" applyFill="1" applyBorder="1" applyAlignment="1">
      <alignment horizontal="center" vertical="center"/>
    </xf>
    <xf numFmtId="0" fontId="7" fillId="7" borderId="22" xfId="0" applyFont="1" applyFill="1" applyBorder="1" applyAlignment="1">
      <alignment horizontal="center" vertical="center"/>
    </xf>
    <xf numFmtId="0" fontId="6" fillId="9" borderId="49"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7" fillId="8" borderId="3" xfId="0" applyFont="1" applyFill="1" applyBorder="1" applyAlignment="1">
      <alignment horizontal="center" vertical="center"/>
    </xf>
    <xf numFmtId="0" fontId="7" fillId="8" borderId="4" xfId="0" applyFont="1" applyFill="1" applyBorder="1" applyAlignment="1">
      <alignment horizontal="center" vertical="center"/>
    </xf>
    <xf numFmtId="0" fontId="7" fillId="8" borderId="0" xfId="0" applyFont="1" applyFill="1" applyAlignment="1">
      <alignment horizontal="center" vertical="center"/>
    </xf>
    <xf numFmtId="0" fontId="7" fillId="8" borderId="6" xfId="0" applyFont="1" applyFill="1" applyBorder="1" applyAlignment="1">
      <alignment horizontal="center" vertical="center"/>
    </xf>
    <xf numFmtId="0" fontId="7" fillId="8" borderId="8" xfId="0" applyFont="1" applyFill="1" applyBorder="1" applyAlignment="1">
      <alignment horizontal="center" vertical="center"/>
    </xf>
    <xf numFmtId="0" fontId="7" fillId="8" borderId="9" xfId="0" applyFont="1" applyFill="1" applyBorder="1" applyAlignment="1">
      <alignment horizontal="center" vertical="center"/>
    </xf>
    <xf numFmtId="0" fontId="7" fillId="7" borderId="54"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55" xfId="0" applyFont="1" applyFill="1" applyBorder="1" applyAlignment="1">
      <alignment horizontal="center" vertical="center"/>
    </xf>
    <xf numFmtId="0" fontId="6" fillId="9" borderId="49" xfId="0" applyFont="1" applyFill="1" applyBorder="1" applyAlignment="1">
      <alignment horizontal="center" vertical="center"/>
    </xf>
    <xf numFmtId="0" fontId="6" fillId="9" borderId="26"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25" xfId="0" applyFont="1" applyFill="1" applyBorder="1" applyAlignment="1">
      <alignment horizontal="center" vertical="center"/>
    </xf>
    <xf numFmtId="0" fontId="6" fillId="9" borderId="31" xfId="0" applyFont="1" applyFill="1" applyBorder="1" applyAlignment="1">
      <alignment horizontal="center" vertical="center"/>
    </xf>
    <xf numFmtId="0" fontId="6" fillId="9" borderId="33" xfId="0" applyFont="1" applyFill="1" applyBorder="1" applyAlignment="1">
      <alignment horizontal="center" vertical="center"/>
    </xf>
    <xf numFmtId="0" fontId="6" fillId="9" borderId="50"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6" fillId="9" borderId="52" xfId="0" applyFont="1" applyFill="1" applyBorder="1" applyAlignment="1">
      <alignment horizontal="center" vertical="center" wrapText="1"/>
    </xf>
    <xf numFmtId="0" fontId="6" fillId="9" borderId="43"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6" fillId="9" borderId="45" xfId="0" applyFont="1" applyFill="1" applyBorder="1" applyAlignment="1">
      <alignment horizontal="center" vertical="center" wrapText="1"/>
    </xf>
    <xf numFmtId="0" fontId="7" fillId="7" borderId="53"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42" xfId="0" applyFont="1" applyFill="1" applyBorder="1" applyAlignment="1">
      <alignment horizontal="center" vertical="center"/>
    </xf>
    <xf numFmtId="0" fontId="8" fillId="7" borderId="18"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6" xfId="0" applyFont="1" applyFill="1" applyBorder="1" applyAlignment="1">
      <alignment horizontal="center" vertical="center" wrapText="1"/>
    </xf>
    <xf numFmtId="0" fontId="6" fillId="9" borderId="60" xfId="0" applyFont="1" applyFill="1" applyBorder="1" applyAlignment="1">
      <alignment horizontal="center" vertical="center" wrapText="1"/>
    </xf>
    <xf numFmtId="0" fontId="6" fillId="9" borderId="61" xfId="0" applyFont="1" applyFill="1" applyBorder="1" applyAlignment="1">
      <alignment horizontal="center" vertical="center" wrapText="1"/>
    </xf>
    <xf numFmtId="0" fontId="6" fillId="9" borderId="64"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8" xfId="0" applyFont="1" applyFill="1" applyBorder="1" applyAlignment="1">
      <alignment horizontal="center" vertical="center" wrapText="1"/>
    </xf>
    <xf numFmtId="0" fontId="6" fillId="9" borderId="59" xfId="0" applyFont="1" applyFill="1" applyBorder="1" applyAlignment="1">
      <alignment horizontal="center" vertical="center" wrapText="1"/>
    </xf>
    <xf numFmtId="0" fontId="6" fillId="9" borderId="38" xfId="0" applyFont="1" applyFill="1" applyBorder="1" applyAlignment="1">
      <alignment horizontal="center" vertical="center" wrapText="1"/>
    </xf>
    <xf numFmtId="0" fontId="6" fillId="9" borderId="40"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41" xfId="0" applyFont="1" applyFill="1" applyBorder="1" applyAlignment="1">
      <alignment horizontal="center" vertical="center" wrapText="1"/>
    </xf>
    <xf numFmtId="0" fontId="6" fillId="9" borderId="50" xfId="0" applyFont="1" applyFill="1" applyBorder="1" applyAlignment="1">
      <alignment horizontal="center" vertical="center"/>
    </xf>
    <xf numFmtId="0" fontId="6" fillId="9" borderId="51" xfId="0" applyFont="1" applyFill="1" applyBorder="1" applyAlignment="1">
      <alignment horizontal="center" vertical="center"/>
    </xf>
    <xf numFmtId="0" fontId="6" fillId="9" borderId="52" xfId="0" applyFont="1" applyFill="1" applyBorder="1" applyAlignment="1">
      <alignment horizontal="center" vertical="center"/>
    </xf>
    <xf numFmtId="0" fontId="6" fillId="9" borderId="28" xfId="0" applyFont="1" applyFill="1" applyBorder="1" applyAlignment="1">
      <alignment horizontal="center" vertical="center" wrapText="1"/>
    </xf>
    <xf numFmtId="0" fontId="6" fillId="9" borderId="35" xfId="0" applyFont="1" applyFill="1" applyBorder="1" applyAlignment="1">
      <alignment horizontal="center" vertical="center" wrapText="1"/>
    </xf>
    <xf numFmtId="0" fontId="7" fillId="8" borderId="28" xfId="0" applyFont="1" applyFill="1" applyBorder="1" applyAlignment="1">
      <alignment horizontal="center" vertical="center" wrapText="1"/>
    </xf>
    <xf numFmtId="0" fontId="7" fillId="8" borderId="26"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33" xfId="0" applyFont="1" applyFill="1" applyBorder="1" applyAlignment="1">
      <alignment horizontal="center" vertical="center" wrapText="1"/>
    </xf>
    <xf numFmtId="0" fontId="6" fillId="9" borderId="48" xfId="0" applyFont="1" applyFill="1" applyBorder="1" applyAlignment="1">
      <alignment horizontal="left" vertical="center" wrapText="1"/>
    </xf>
    <xf numFmtId="0" fontId="6" fillId="9" borderId="18" xfId="0" applyFont="1" applyFill="1" applyBorder="1" applyAlignment="1">
      <alignment horizontal="left" vertical="center" wrapText="1"/>
    </xf>
    <xf numFmtId="0" fontId="6" fillId="9" borderId="20" xfId="0" applyFont="1" applyFill="1" applyBorder="1" applyAlignment="1">
      <alignment horizontal="left" vertical="center" wrapText="1"/>
    </xf>
    <xf numFmtId="0" fontId="6" fillId="9" borderId="27"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5" fillId="5" borderId="73" xfId="0" applyFont="1" applyFill="1" applyBorder="1" applyAlignment="1" applyProtection="1">
      <alignment vertical="top"/>
    </xf>
    <xf numFmtId="0" fontId="11" fillId="5" borderId="68" xfId="0" applyFont="1" applyFill="1" applyBorder="1" applyAlignment="1" applyProtection="1">
      <alignment vertical="center"/>
    </xf>
    <xf numFmtId="0" fontId="5" fillId="5" borderId="68" xfId="0" applyFont="1" applyFill="1" applyBorder="1" applyAlignment="1" applyProtection="1">
      <alignment vertical="top"/>
    </xf>
    <xf numFmtId="0" fontId="11" fillId="5" borderId="75" xfId="0" applyFont="1" applyFill="1" applyBorder="1" applyAlignment="1" applyProtection="1">
      <alignment vertical="top"/>
    </xf>
    <xf numFmtId="0" fontId="11" fillId="5" borderId="0" xfId="0" applyFont="1" applyFill="1" applyAlignment="1" applyProtection="1">
      <alignment vertical="center"/>
    </xf>
    <xf numFmtId="0" fontId="11" fillId="5" borderId="0" xfId="0" applyFont="1" applyFill="1" applyAlignment="1" applyProtection="1">
      <alignment vertical="top"/>
    </xf>
    <xf numFmtId="0" fontId="5" fillId="5" borderId="75" xfId="0" applyFont="1" applyFill="1" applyBorder="1" applyAlignment="1" applyProtection="1">
      <alignment vertical="top"/>
    </xf>
    <xf numFmtId="0" fontId="5" fillId="5" borderId="0" xfId="0" applyFont="1" applyFill="1" applyAlignment="1" applyProtection="1">
      <alignment vertical="top"/>
    </xf>
    <xf numFmtId="0" fontId="5" fillId="5" borderId="0" xfId="0" applyFont="1" applyFill="1" applyAlignment="1" applyProtection="1">
      <alignment horizontal="left" vertical="top"/>
    </xf>
    <xf numFmtId="0" fontId="5" fillId="0" borderId="75" xfId="0" applyFont="1" applyBorder="1" applyAlignment="1" applyProtection="1">
      <alignment vertical="top"/>
    </xf>
    <xf numFmtId="0" fontId="14" fillId="5" borderId="75" xfId="0" applyFont="1" applyFill="1" applyBorder="1" applyAlignment="1" applyProtection="1">
      <alignment vertical="top"/>
    </xf>
    <xf numFmtId="0" fontId="5" fillId="5" borderId="0" xfId="0" applyFont="1" applyFill="1" applyAlignment="1" applyProtection="1">
      <alignment horizontal="left" vertical="top"/>
    </xf>
    <xf numFmtId="0" fontId="18" fillId="5" borderId="0" xfId="0" applyFont="1" applyFill="1" applyAlignment="1" applyProtection="1">
      <alignment vertical="top"/>
    </xf>
    <xf numFmtId="0" fontId="11" fillId="5" borderId="0" xfId="0" applyFont="1" applyFill="1" applyAlignment="1" applyProtection="1">
      <alignment horizontal="left" vertical="center" wrapText="1" indent="1"/>
    </xf>
    <xf numFmtId="0" fontId="5" fillId="5" borderId="0" xfId="0" applyFont="1" applyFill="1" applyAlignment="1" applyProtection="1">
      <alignment horizontal="left" vertical="top" indent="1"/>
    </xf>
    <xf numFmtId="0" fontId="42" fillId="5" borderId="0" xfId="0" applyFont="1" applyFill="1" applyAlignment="1" applyProtection="1">
      <alignment vertical="top"/>
    </xf>
    <xf numFmtId="0" fontId="5" fillId="0" borderId="0" xfId="0" applyFont="1" applyAlignment="1" applyProtection="1">
      <alignment horizontal="left" vertical="top"/>
    </xf>
    <xf numFmtId="0" fontId="42" fillId="5" borderId="0" xfId="0" applyFont="1" applyFill="1" applyAlignment="1" applyProtection="1">
      <alignment horizontal="right" vertical="top" wrapText="1"/>
    </xf>
    <xf numFmtId="0" fontId="42" fillId="5" borderId="69" xfId="0" applyFont="1" applyFill="1" applyBorder="1" applyAlignment="1" applyProtection="1">
      <alignment horizontal="right" vertical="top" wrapText="1"/>
    </xf>
    <xf numFmtId="0" fontId="41" fillId="5" borderId="0" xfId="0" applyFont="1" applyFill="1" applyAlignment="1" applyProtection="1">
      <alignment horizontal="left" vertical="top" indent="1"/>
    </xf>
    <xf numFmtId="0" fontId="40" fillId="5" borderId="0" xfId="0" applyFont="1" applyFill="1" applyAlignment="1" applyProtection="1">
      <alignment horizontal="left" vertical="top"/>
    </xf>
    <xf numFmtId="0" fontId="42" fillId="5" borderId="0" xfId="0" applyFont="1" applyFill="1" applyAlignment="1" applyProtection="1">
      <alignment horizontal="right" vertical="top"/>
    </xf>
    <xf numFmtId="0" fontId="18" fillId="5" borderId="0" xfId="0" applyFont="1" applyFill="1" applyAlignment="1" applyProtection="1">
      <alignment horizontal="left" vertical="top" indent="1"/>
    </xf>
    <xf numFmtId="0" fontId="42" fillId="5" borderId="69" xfId="0" applyFont="1" applyFill="1" applyBorder="1" applyAlignment="1" applyProtection="1">
      <alignment vertical="top"/>
    </xf>
    <xf numFmtId="0" fontId="5" fillId="0" borderId="0" xfId="0" applyFont="1" applyAlignment="1" applyProtection="1">
      <alignment vertical="top"/>
    </xf>
    <xf numFmtId="0" fontId="42" fillId="5" borderId="0" xfId="0" applyFont="1" applyFill="1" applyAlignment="1" applyProtection="1">
      <alignment horizontal="left" vertical="top" wrapText="1"/>
    </xf>
    <xf numFmtId="0" fontId="42" fillId="5" borderId="0" xfId="0" applyFont="1" applyFill="1" applyAlignment="1" applyProtection="1">
      <alignment horizontal="left" vertical="top" indent="1"/>
    </xf>
    <xf numFmtId="0" fontId="42" fillId="5" borderId="0" xfId="0" applyFont="1" applyFill="1" applyAlignment="1" applyProtection="1">
      <alignment horizontal="left" vertical="top"/>
    </xf>
    <xf numFmtId="0" fontId="40" fillId="5" borderId="0" xfId="0" applyFont="1" applyFill="1" applyAlignment="1" applyProtection="1">
      <alignment horizontal="left" vertical="top" indent="1"/>
    </xf>
    <xf numFmtId="0" fontId="22" fillId="5" borderId="0" xfId="0" applyFont="1" applyFill="1" applyAlignment="1" applyProtection="1">
      <alignment vertical="top" wrapText="1"/>
    </xf>
    <xf numFmtId="0" fontId="5" fillId="5" borderId="75" xfId="0" applyFont="1" applyFill="1" applyBorder="1" applyAlignment="1" applyProtection="1">
      <alignment horizontal="left" vertical="top" indent="1"/>
    </xf>
    <xf numFmtId="0" fontId="22" fillId="5" borderId="0" xfId="0" applyFont="1" applyFill="1" applyAlignment="1" applyProtection="1">
      <alignment vertical="top"/>
    </xf>
    <xf numFmtId="0" fontId="22" fillId="5" borderId="0" xfId="0" applyFont="1" applyFill="1" applyAlignment="1" applyProtection="1">
      <alignment horizontal="left" vertical="top" indent="1"/>
    </xf>
    <xf numFmtId="0" fontId="43" fillId="5" borderId="0" xfId="0" applyFont="1" applyFill="1" applyAlignment="1" applyProtection="1">
      <alignment vertical="top"/>
    </xf>
    <xf numFmtId="0" fontId="18" fillId="5" borderId="75" xfId="0" applyFont="1" applyFill="1" applyBorder="1" applyAlignment="1" applyProtection="1">
      <alignment horizontal="left" vertical="top" indent="1"/>
    </xf>
    <xf numFmtId="0" fontId="5" fillId="5" borderId="0" xfId="0" applyFont="1" applyFill="1" applyAlignment="1" applyProtection="1">
      <alignment horizontal="left" indent="1"/>
    </xf>
    <xf numFmtId="0" fontId="5" fillId="5" borderId="0" xfId="0" applyFont="1" applyFill="1" applyAlignment="1" applyProtection="1">
      <alignment horizontal="left"/>
    </xf>
    <xf numFmtId="0" fontId="43" fillId="5" borderId="0" xfId="0" applyFont="1" applyFill="1" applyProtection="1"/>
    <xf numFmtId="0" fontId="19" fillId="5" borderId="0" xfId="0" applyFont="1" applyFill="1" applyAlignment="1" applyProtection="1">
      <alignment vertical="top"/>
    </xf>
    <xf numFmtId="0" fontId="32" fillId="5" borderId="0" xfId="0" applyFont="1" applyFill="1" applyAlignment="1" applyProtection="1">
      <alignment horizontal="left" vertical="top"/>
    </xf>
    <xf numFmtId="0" fontId="22" fillId="5" borderId="0" xfId="0" applyFont="1" applyFill="1" applyAlignment="1" applyProtection="1">
      <alignment horizontal="left" vertical="top" wrapText="1" indent="1"/>
    </xf>
    <xf numFmtId="0" fontId="16" fillId="5" borderId="0" xfId="0" applyFont="1" applyFill="1" applyAlignment="1" applyProtection="1">
      <alignment horizontal="left" vertical="top" indent="1"/>
    </xf>
    <xf numFmtId="0" fontId="16" fillId="5" borderId="0" xfId="0" applyFont="1" applyFill="1" applyAlignment="1" applyProtection="1">
      <alignment horizontal="left" vertical="top"/>
    </xf>
    <xf numFmtId="0" fontId="32" fillId="5" borderId="0" xfId="0" applyFont="1" applyFill="1" applyAlignment="1" applyProtection="1">
      <alignment horizontal="left" vertical="top" indent="1"/>
    </xf>
    <xf numFmtId="0" fontId="15" fillId="5" borderId="0" xfId="1" applyFont="1" applyFill="1" applyBorder="1" applyAlignment="1" applyProtection="1">
      <alignment horizontal="right" vertical="top"/>
    </xf>
    <xf numFmtId="0" fontId="5" fillId="5" borderId="0" xfId="0" applyFont="1" applyFill="1" applyAlignment="1" applyProtection="1">
      <alignment horizontal="right" vertical="top"/>
    </xf>
    <xf numFmtId="0" fontId="22" fillId="5" borderId="0" xfId="0" applyFont="1" applyFill="1" applyAlignment="1" applyProtection="1">
      <alignment vertical="top" wrapText="1"/>
    </xf>
    <xf numFmtId="0" fontId="22" fillId="5" borderId="69" xfId="0" applyFont="1" applyFill="1" applyBorder="1" applyAlignment="1" applyProtection="1">
      <alignment vertical="top" wrapText="1"/>
    </xf>
    <xf numFmtId="0" fontId="42" fillId="5" borderId="0" xfId="0" applyFont="1" applyFill="1" applyAlignment="1" applyProtection="1">
      <alignment vertical="top" wrapText="1"/>
    </xf>
    <xf numFmtId="0" fontId="42" fillId="5" borderId="69" xfId="0" applyFont="1" applyFill="1" applyBorder="1" applyAlignment="1" applyProtection="1">
      <alignment vertical="top" wrapText="1"/>
    </xf>
    <xf numFmtId="0" fontId="32" fillId="5" borderId="0" xfId="1" applyFont="1" applyFill="1" applyBorder="1" applyAlignment="1" applyProtection="1">
      <alignment horizontal="left" vertical="top" indent="1"/>
    </xf>
    <xf numFmtId="0" fontId="32" fillId="5" borderId="0" xfId="1" applyFont="1" applyFill="1" applyBorder="1" applyAlignment="1" applyProtection="1">
      <alignment vertical="top"/>
    </xf>
    <xf numFmtId="0" fontId="32" fillId="5" borderId="0" xfId="1" applyFont="1" applyFill="1" applyBorder="1" applyAlignment="1" applyProtection="1">
      <alignment horizontal="right" vertical="top"/>
    </xf>
    <xf numFmtId="0" fontId="32" fillId="5" borderId="0" xfId="1" applyFont="1" applyFill="1" applyBorder="1" applyAlignment="1" applyProtection="1">
      <alignment horizontal="left" vertical="top"/>
    </xf>
    <xf numFmtId="0" fontId="5" fillId="5" borderId="0" xfId="0" applyFont="1" applyFill="1" applyAlignment="1" applyProtection="1">
      <alignment vertical="center"/>
    </xf>
    <xf numFmtId="0" fontId="42" fillId="5" borderId="69" xfId="0" applyFont="1" applyFill="1" applyBorder="1" applyProtection="1"/>
    <xf numFmtId="0" fontId="5" fillId="5" borderId="0" xfId="0" applyFont="1" applyFill="1" applyAlignment="1" applyProtection="1">
      <alignment horizontal="left" vertical="center" indent="1"/>
    </xf>
    <xf numFmtId="0" fontId="22" fillId="5" borderId="0" xfId="0" applyFont="1" applyFill="1" applyProtection="1"/>
    <xf numFmtId="0" fontId="22" fillId="5" borderId="0" xfId="0" applyFont="1" applyFill="1" applyAlignment="1" applyProtection="1">
      <alignment wrapText="1"/>
    </xf>
    <xf numFmtId="0" fontId="22" fillId="5" borderId="69" xfId="0" applyFont="1" applyFill="1" applyBorder="1" applyAlignment="1" applyProtection="1">
      <alignment wrapText="1"/>
    </xf>
    <xf numFmtId="0" fontId="43" fillId="5" borderId="0" xfId="0" applyFont="1" applyFill="1" applyAlignment="1" applyProtection="1">
      <alignment horizontal="left" vertical="top" indent="1"/>
    </xf>
    <xf numFmtId="0" fontId="43" fillId="5" borderId="0" xfId="0" applyFont="1" applyFill="1" applyAlignment="1" applyProtection="1">
      <alignment horizontal="left" vertical="top"/>
    </xf>
    <xf numFmtId="0" fontId="5" fillId="0" borderId="0" xfId="0" applyFont="1" applyAlignment="1" applyProtection="1">
      <alignment horizontal="left" vertical="top" indent="1"/>
    </xf>
    <xf numFmtId="0" fontId="5" fillId="5" borderId="0" xfId="0" applyFont="1" applyFill="1" applyAlignment="1" applyProtection="1">
      <alignment vertical="top" wrapText="1"/>
    </xf>
    <xf numFmtId="0" fontId="11" fillId="5" borderId="0" xfId="0" applyFont="1" applyFill="1" applyAlignment="1" applyProtection="1">
      <alignment vertical="top" wrapText="1"/>
    </xf>
    <xf numFmtId="0" fontId="18" fillId="5" borderId="0" xfId="0" applyFont="1" applyFill="1" applyAlignment="1" applyProtection="1">
      <alignment horizontal="left" vertical="top"/>
    </xf>
    <xf numFmtId="0" fontId="32" fillId="5" borderId="0" xfId="0" applyFont="1" applyFill="1" applyAlignment="1" applyProtection="1">
      <alignment horizontal="left" vertical="top" wrapText="1" indent="1"/>
    </xf>
    <xf numFmtId="0" fontId="42" fillId="0" borderId="0" xfId="0" applyFont="1" applyAlignment="1" applyProtection="1">
      <alignment vertical="top" wrapText="1"/>
    </xf>
    <xf numFmtId="0" fontId="42" fillId="0" borderId="69" xfId="0" applyFont="1" applyBorder="1" applyAlignment="1" applyProtection="1">
      <alignment vertical="top" wrapText="1"/>
    </xf>
    <xf numFmtId="0" fontId="42" fillId="0" borderId="0" xfId="0" applyFont="1" applyAlignment="1" applyProtection="1">
      <alignment horizontal="left" vertical="top" wrapText="1" indent="1"/>
    </xf>
    <xf numFmtId="0" fontId="42" fillId="0" borderId="69" xfId="0" applyFont="1" applyBorder="1" applyAlignment="1" applyProtection="1">
      <alignment horizontal="left" vertical="top" wrapText="1" indent="1"/>
    </xf>
    <xf numFmtId="0" fontId="4" fillId="5" borderId="0" xfId="0" applyFont="1" applyFill="1" applyProtection="1"/>
    <xf numFmtId="0" fontId="5" fillId="5" borderId="71" xfId="0" applyFont="1" applyFill="1" applyBorder="1" applyAlignment="1" applyProtection="1">
      <alignment horizontal="left" vertical="top" wrapText="1"/>
    </xf>
    <xf numFmtId="0" fontId="5" fillId="5" borderId="0" xfId="0" applyFont="1" applyFill="1" applyAlignment="1" applyProtection="1">
      <alignment horizontal="left" vertical="top" wrapText="1"/>
    </xf>
    <xf numFmtId="0" fontId="18" fillId="5" borderId="0" xfId="0" applyFont="1" applyFill="1" applyAlignment="1" applyProtection="1">
      <alignment horizontal="left" vertical="top" wrapText="1" indent="1"/>
    </xf>
    <xf numFmtId="0" fontId="42" fillId="5" borderId="0" xfId="0" applyFont="1" applyFill="1" applyAlignment="1" applyProtection="1">
      <alignment vertical="top" wrapText="1"/>
    </xf>
    <xf numFmtId="0" fontId="32" fillId="5" borderId="0" xfId="0" applyFont="1" applyFill="1" applyAlignment="1" applyProtection="1">
      <alignment vertical="top"/>
    </xf>
    <xf numFmtId="0" fontId="22" fillId="5" borderId="0" xfId="1" applyFont="1" applyFill="1" applyBorder="1" applyAlignment="1" applyProtection="1">
      <alignment horizontal="left" vertical="top" wrapText="1" indent="1"/>
    </xf>
    <xf numFmtId="0" fontId="16" fillId="5" borderId="0" xfId="0" applyFont="1" applyFill="1" applyAlignment="1" applyProtection="1">
      <alignment vertical="top"/>
    </xf>
    <xf numFmtId="0" fontId="5" fillId="5" borderId="0" xfId="0" applyFont="1" applyFill="1" applyAlignment="1" applyProtection="1">
      <alignment horizontal="left" vertical="top" wrapText="1" indent="1"/>
    </xf>
    <xf numFmtId="0" fontId="44" fillId="5" borderId="0" xfId="1" applyFont="1" applyFill="1" applyBorder="1" applyAlignment="1" applyProtection="1">
      <alignment horizontal="left" vertical="top"/>
    </xf>
    <xf numFmtId="0" fontId="5" fillId="5" borderId="0" xfId="0" applyFont="1" applyFill="1" applyAlignment="1" applyProtection="1">
      <alignment horizontal="center" vertical="top"/>
    </xf>
    <xf numFmtId="0" fontId="42" fillId="5" borderId="0" xfId="0" applyFont="1" applyFill="1" applyAlignment="1" applyProtection="1">
      <alignment horizontal="center" vertical="top"/>
    </xf>
    <xf numFmtId="0" fontId="42" fillId="5" borderId="69" xfId="0" applyFont="1" applyFill="1" applyBorder="1" applyAlignment="1" applyProtection="1">
      <alignment horizontal="left" vertical="top" wrapText="1"/>
    </xf>
    <xf numFmtId="0" fontId="5" fillId="5" borderId="69" xfId="0" applyFont="1" applyFill="1" applyBorder="1" applyAlignment="1" applyProtection="1">
      <alignment horizontal="left" vertical="top"/>
    </xf>
    <xf numFmtId="0" fontId="56" fillId="5" borderId="0" xfId="0" applyFont="1" applyFill="1" applyAlignment="1" applyProtection="1">
      <alignment horizontal="left" vertical="top" wrapText="1"/>
    </xf>
    <xf numFmtId="0" fontId="16" fillId="5" borderId="75" xfId="0" applyFont="1" applyFill="1" applyBorder="1" applyAlignment="1" applyProtection="1">
      <alignment horizontal="left" vertical="top" wrapText="1"/>
    </xf>
    <xf numFmtId="0" fontId="16" fillId="5" borderId="0" xfId="0" applyFont="1" applyFill="1" applyAlignment="1" applyProtection="1">
      <alignment horizontal="left" vertical="top" wrapText="1"/>
    </xf>
    <xf numFmtId="0" fontId="5" fillId="5" borderId="68" xfId="0" applyFont="1" applyFill="1" applyBorder="1" applyAlignment="1" applyProtection="1">
      <alignment horizontal="left" vertical="top" indent="1"/>
    </xf>
    <xf numFmtId="0" fontId="5" fillId="5" borderId="68" xfId="0" applyFont="1" applyFill="1" applyBorder="1" applyAlignment="1" applyProtection="1">
      <alignment horizontal="left" vertical="top"/>
    </xf>
    <xf numFmtId="0" fontId="11" fillId="5" borderId="0" xfId="0" applyFont="1" applyFill="1" applyAlignment="1" applyProtection="1">
      <alignment horizontal="left" vertical="center"/>
    </xf>
    <xf numFmtId="0" fontId="17" fillId="5" borderId="0" xfId="0" applyFont="1" applyFill="1" applyAlignment="1" applyProtection="1">
      <alignment vertical="top"/>
    </xf>
    <xf numFmtId="0" fontId="59" fillId="5" borderId="69" xfId="1" applyFont="1" applyFill="1" applyBorder="1" applyAlignment="1" applyProtection="1">
      <alignment horizontal="left" vertical="top" wrapText="1" indent="1"/>
    </xf>
    <xf numFmtId="0" fontId="5" fillId="5" borderId="0" xfId="0" applyFont="1" applyFill="1" applyAlignment="1" applyProtection="1">
      <alignment horizontal="left" vertical="top" wrapText="1"/>
    </xf>
    <xf numFmtId="0" fontId="42" fillId="5" borderId="0" xfId="0" applyFont="1" applyFill="1" applyAlignment="1" applyProtection="1">
      <alignment horizontal="right"/>
    </xf>
    <xf numFmtId="0" fontId="42" fillId="5" borderId="0" xfId="0" applyFont="1" applyFill="1" applyAlignment="1" applyProtection="1">
      <alignment horizontal="right" indent="1"/>
    </xf>
    <xf numFmtId="0" fontId="42" fillId="5" borderId="0" xfId="0" applyFont="1" applyFill="1" applyProtection="1"/>
    <xf numFmtId="0" fontId="42" fillId="5" borderId="0" xfId="0" applyFont="1" applyFill="1" applyAlignment="1" applyProtection="1">
      <alignment horizontal="left"/>
    </xf>
    <xf numFmtId="0" fontId="42" fillId="5" borderId="69" xfId="0" applyFont="1" applyFill="1" applyBorder="1" applyAlignment="1" applyProtection="1">
      <alignment horizontal="left"/>
    </xf>
    <xf numFmtId="0" fontId="42" fillId="5" borderId="0" xfId="0" applyFont="1" applyFill="1" applyAlignment="1" applyProtection="1">
      <alignment horizontal="left" vertical="top"/>
    </xf>
    <xf numFmtId="0" fontId="42" fillId="5" borderId="69" xfId="0" applyFont="1" applyFill="1" applyBorder="1" applyAlignment="1" applyProtection="1">
      <alignment horizontal="left" vertical="top"/>
    </xf>
    <xf numFmtId="0" fontId="42" fillId="5" borderId="0" xfId="0" applyFont="1" applyFill="1" applyAlignment="1" applyProtection="1">
      <alignment horizontal="left"/>
    </xf>
    <xf numFmtId="0" fontId="42" fillId="5" borderId="69" xfId="0" applyFont="1" applyFill="1" applyBorder="1" applyAlignment="1" applyProtection="1">
      <alignment horizontal="left"/>
    </xf>
    <xf numFmtId="0" fontId="5" fillId="5" borderId="69" xfId="0" applyFont="1" applyFill="1" applyBorder="1" applyAlignment="1" applyProtection="1">
      <alignment vertical="top"/>
    </xf>
    <xf numFmtId="0" fontId="18" fillId="5" borderId="69" xfId="0" applyFont="1" applyFill="1" applyBorder="1" applyAlignment="1" applyProtection="1">
      <alignment vertical="top"/>
    </xf>
    <xf numFmtId="0" fontId="22" fillId="5" borderId="69" xfId="0" applyFont="1" applyFill="1" applyBorder="1" applyAlignment="1" applyProtection="1">
      <alignment horizontal="left" vertical="top" wrapText="1" indent="1"/>
    </xf>
    <xf numFmtId="0" fontId="32" fillId="5" borderId="69" xfId="0" applyFont="1" applyFill="1" applyBorder="1" applyAlignment="1" applyProtection="1">
      <alignment horizontal="left" vertical="top"/>
    </xf>
    <xf numFmtId="0" fontId="22" fillId="0" borderId="0" xfId="0" applyFont="1" applyAlignment="1" applyProtection="1">
      <alignment horizontal="left" vertical="top" wrapText="1" indent="1"/>
    </xf>
    <xf numFmtId="0" fontId="22" fillId="0" borderId="69" xfId="0" applyFont="1" applyBorder="1" applyAlignment="1" applyProtection="1">
      <alignment horizontal="left" vertical="top" wrapText="1" indent="1"/>
    </xf>
    <xf numFmtId="0" fontId="13" fillId="21" borderId="65" xfId="0" applyFont="1" applyFill="1" applyBorder="1" applyAlignment="1" applyProtection="1">
      <alignment horizontal="left" vertical="center" wrapText="1"/>
    </xf>
    <xf numFmtId="0" fontId="37" fillId="21" borderId="65" xfId="0" applyFont="1" applyFill="1" applyBorder="1" applyAlignment="1" applyProtection="1">
      <alignment vertical="center"/>
    </xf>
    <xf numFmtId="0" fontId="13" fillId="21" borderId="65" xfId="0" applyFont="1" applyFill="1" applyBorder="1" applyAlignment="1" applyProtection="1">
      <alignment horizontal="left" vertical="center"/>
    </xf>
    <xf numFmtId="0" fontId="37" fillId="21" borderId="68" xfId="0" applyFont="1" applyFill="1" applyBorder="1" applyAlignment="1" applyProtection="1">
      <alignment vertical="center"/>
    </xf>
  </cellXfs>
  <cellStyles count="6">
    <cellStyle name="Calculation" xfId="4" builtinId="22"/>
    <cellStyle name="Currency" xfId="2" builtinId="4"/>
    <cellStyle name="Hyperlink" xfId="1" builtinId="8"/>
    <cellStyle name="Normal" xfId="0" builtinId="0"/>
    <cellStyle name="Normal 2" xfId="5" xr:uid="{84B97F50-3CE7-4CC5-8D24-4FBC3758D1E5}"/>
    <cellStyle name="Percent" xfId="3" builtinId="5"/>
  </cellStyles>
  <dxfs count="4">
    <dxf>
      <font>
        <b/>
        <i val="0"/>
        <color theme="0"/>
      </font>
      <fill>
        <patternFill>
          <bgColor rgb="FFC0000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Medium9"/>
  <colors>
    <mruColors>
      <color rgb="FFEF3031"/>
      <color rgb="FFFA413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2090818034933"/>
          <c:y val="0.20551634203619287"/>
          <c:w val="0.4247947418828914"/>
          <c:h val="0.64211078878298111"/>
        </c:manualLayout>
      </c:layout>
      <c:radarChart>
        <c:radarStyle val="marker"/>
        <c:varyColors val="0"/>
        <c:ser>
          <c:idx val="0"/>
          <c:order val="0"/>
          <c:spPr>
            <a:ln w="57150" cap="rnd">
              <a:solidFill>
                <a:schemeClr val="bg1"/>
              </a:solidFill>
              <a:round/>
            </a:ln>
            <a:effectLst/>
          </c:spPr>
          <c:marker>
            <c:symbol val="none"/>
          </c:marker>
          <c:cat>
            <c:strRef>
              <c:f>'Common Application'!$P$5:$P$14</c:f>
              <c:strCache>
                <c:ptCount val="10"/>
                <c:pt idx="0">
                  <c:v>Integration</c:v>
                </c:pt>
                <c:pt idx="1">
                  <c:v>Equitable
Communities </c:v>
                </c:pt>
                <c:pt idx="2">
                  <c:v>Ecosystems</c:v>
                </c:pt>
                <c:pt idx="3">
                  <c:v>Water</c:v>
                </c:pt>
                <c:pt idx="4">
                  <c:v>Economy</c:v>
                </c:pt>
                <c:pt idx="5">
                  <c:v>Energy</c:v>
                </c:pt>
                <c:pt idx="6">
                  <c:v>Well-being</c:v>
                </c:pt>
                <c:pt idx="7">
                  <c:v>Resources</c:v>
                </c:pt>
                <c:pt idx="8">
                  <c:v>Change</c:v>
                </c:pt>
                <c:pt idx="9">
                  <c:v>Discovery</c:v>
                </c:pt>
              </c:strCache>
              <c:extLst xmlns:c15="http://schemas.microsoft.com/office/drawing/2012/chart"/>
            </c:strRef>
          </c:cat>
          <c:val>
            <c:numRef>
              <c:f>'Common Application'!$Q$5:$Q$14</c:f>
              <c:numCache>
                <c:formatCode>0.0</c:formatCode>
                <c:ptCount val="10"/>
                <c:pt idx="0">
                  <c:v>10</c:v>
                </c:pt>
                <c:pt idx="1">
                  <c:v>#N/A</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0-62D4-4A4E-9BC8-46E9504A04C2}"/>
            </c:ext>
          </c:extLst>
        </c:ser>
        <c:dLbls>
          <c:showLegendKey val="0"/>
          <c:showVal val="0"/>
          <c:showCatName val="0"/>
          <c:showSerName val="0"/>
          <c:showPercent val="0"/>
          <c:showBubbleSize val="0"/>
        </c:dLbls>
        <c:axId val="937104536"/>
        <c:axId val="937095352"/>
      </c:radarChart>
      <c:catAx>
        <c:axId val="93710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1"/>
          <a:lstStyle/>
          <a:p>
            <a:pPr>
              <a:defRPr sz="1100" b="1" i="0" u="none" strike="noStrike" kern="1200" baseline="0">
                <a:ln>
                  <a:noFill/>
                </a:ln>
                <a:solidFill>
                  <a:schemeClr val="bg1">
                    <a:lumMod val="95000"/>
                  </a:schemeClr>
                </a:solidFill>
                <a:latin typeface="Arial" panose="020B0604020202020204" pitchFamily="34" charset="0"/>
                <a:ea typeface="+mn-ea"/>
                <a:cs typeface="Arial" panose="020B0604020202020204" pitchFamily="34" charset="0"/>
              </a:defRPr>
            </a:pPr>
            <a:endParaRPr lang="en-US"/>
          </a:p>
        </c:txPr>
        <c:crossAx val="937095352"/>
        <c:crosses val="autoZero"/>
        <c:auto val="1"/>
        <c:lblAlgn val="ctr"/>
        <c:lblOffset val="100"/>
        <c:noMultiLvlLbl val="0"/>
      </c:catAx>
      <c:valAx>
        <c:axId val="937095352"/>
        <c:scaling>
          <c:orientation val="minMax"/>
        </c:scaling>
        <c:delete val="1"/>
        <c:axPos val="l"/>
        <c:majorGridlines>
          <c:spPr>
            <a:ln w="9525" cap="flat" cmpd="sng" algn="ctr">
              <a:solidFill>
                <a:schemeClr val="bg1">
                  <a:lumMod val="65000"/>
                </a:schemeClr>
              </a:solidFill>
              <a:round/>
            </a:ln>
            <a:effectLst>
              <a:outerShdw blurRad="50800" dist="50800" dir="5400000" algn="ctr" rotWithShape="0">
                <a:srgbClr val="000000">
                  <a:alpha val="60000"/>
                </a:srgbClr>
              </a:outerShdw>
            </a:effectLst>
          </c:spPr>
        </c:majorGridlines>
        <c:numFmt formatCode="0.0" sourceLinked="1"/>
        <c:majorTickMark val="none"/>
        <c:minorTickMark val="none"/>
        <c:tickLblPos val="nextTo"/>
        <c:crossAx val="937104536"/>
        <c:crosses val="autoZero"/>
        <c:crossBetween val="between"/>
      </c:valAx>
      <c:spPr>
        <a:solidFill>
          <a:schemeClr val="tx1">
            <a:alpha val="98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2090818034933"/>
          <c:y val="0.20551634203619287"/>
          <c:w val="0.4247947418828914"/>
          <c:h val="0.64211078878298111"/>
        </c:manualLayout>
      </c:layout>
      <c:radarChart>
        <c:radarStyle val="marker"/>
        <c:varyColors val="0"/>
        <c:ser>
          <c:idx val="0"/>
          <c:order val="0"/>
          <c:spPr>
            <a:ln w="57150" cap="rnd">
              <a:solidFill>
                <a:schemeClr val="bg1"/>
              </a:solidFill>
              <a:round/>
            </a:ln>
            <a:effectLst/>
          </c:spPr>
          <c:marker>
            <c:symbol val="none"/>
          </c:marker>
          <c:cat>
            <c:strRef>
              <c:f>'Common Application'!$P$5:$P$14</c:f>
              <c:strCache>
                <c:ptCount val="10"/>
                <c:pt idx="0">
                  <c:v>Integration</c:v>
                </c:pt>
                <c:pt idx="1">
                  <c:v>Equitable
Communities </c:v>
                </c:pt>
                <c:pt idx="2">
                  <c:v>Ecosystems</c:v>
                </c:pt>
                <c:pt idx="3">
                  <c:v>Water</c:v>
                </c:pt>
                <c:pt idx="4">
                  <c:v>Economy</c:v>
                </c:pt>
                <c:pt idx="5">
                  <c:v>Energy</c:v>
                </c:pt>
                <c:pt idx="6">
                  <c:v>Well-being</c:v>
                </c:pt>
                <c:pt idx="7">
                  <c:v>Resources</c:v>
                </c:pt>
                <c:pt idx="8">
                  <c:v>Change</c:v>
                </c:pt>
                <c:pt idx="9">
                  <c:v>Discovery</c:v>
                </c:pt>
              </c:strCache>
              <c:extLst xmlns:c15="http://schemas.microsoft.com/office/drawing/2012/chart"/>
            </c:strRef>
          </c:cat>
          <c:val>
            <c:numRef>
              <c:f>'Common Application'!$Q$5:$Q$14</c:f>
              <c:numCache>
                <c:formatCode>0.0</c:formatCode>
                <c:ptCount val="10"/>
                <c:pt idx="0">
                  <c:v>10</c:v>
                </c:pt>
                <c:pt idx="1">
                  <c:v>#N/A</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0-EE0F-47D0-9788-EE217D9D66FD}"/>
            </c:ext>
          </c:extLst>
        </c:ser>
        <c:dLbls>
          <c:showLegendKey val="0"/>
          <c:showVal val="0"/>
          <c:showCatName val="0"/>
          <c:showSerName val="0"/>
          <c:showPercent val="0"/>
          <c:showBubbleSize val="0"/>
        </c:dLbls>
        <c:axId val="937104536"/>
        <c:axId val="937095352"/>
      </c:radarChart>
      <c:catAx>
        <c:axId val="93710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1"/>
          <a:lstStyle/>
          <a:p>
            <a:pPr>
              <a:defRPr sz="1100" b="1" i="0" u="none" strike="noStrike" kern="1200" baseline="0">
                <a:ln>
                  <a:noFill/>
                </a:ln>
                <a:solidFill>
                  <a:schemeClr val="bg1">
                    <a:lumMod val="95000"/>
                  </a:schemeClr>
                </a:solidFill>
                <a:latin typeface="Arial" panose="020B0604020202020204" pitchFamily="34" charset="0"/>
                <a:ea typeface="+mn-ea"/>
                <a:cs typeface="Arial" panose="020B0604020202020204" pitchFamily="34" charset="0"/>
              </a:defRPr>
            </a:pPr>
            <a:endParaRPr lang="en-US"/>
          </a:p>
        </c:txPr>
        <c:crossAx val="937095352"/>
        <c:crosses val="autoZero"/>
        <c:auto val="1"/>
        <c:lblAlgn val="ctr"/>
        <c:lblOffset val="100"/>
        <c:noMultiLvlLbl val="0"/>
      </c:catAx>
      <c:valAx>
        <c:axId val="937095352"/>
        <c:scaling>
          <c:orientation val="minMax"/>
        </c:scaling>
        <c:delete val="1"/>
        <c:axPos val="l"/>
        <c:majorGridlines>
          <c:spPr>
            <a:ln w="9525" cap="flat" cmpd="sng" algn="ctr">
              <a:solidFill>
                <a:schemeClr val="bg1">
                  <a:lumMod val="65000"/>
                </a:schemeClr>
              </a:solidFill>
              <a:round/>
            </a:ln>
            <a:effectLst>
              <a:outerShdw blurRad="50800" dist="50800" dir="5400000" algn="ctr" rotWithShape="0">
                <a:srgbClr val="000000">
                  <a:alpha val="60000"/>
                </a:srgbClr>
              </a:outerShdw>
            </a:effectLst>
          </c:spPr>
        </c:majorGridlines>
        <c:numFmt formatCode="0.0" sourceLinked="1"/>
        <c:majorTickMark val="none"/>
        <c:minorTickMark val="none"/>
        <c:tickLblPos val="nextTo"/>
        <c:crossAx val="937104536"/>
        <c:crosses val="autoZero"/>
        <c:crossBetween val="between"/>
      </c:valAx>
      <c:spPr>
        <a:solidFill>
          <a:schemeClr val="tx1">
            <a:alpha val="98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I$53" noThreeD="1"/>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Common Application (HZ)'!E79"/><Relationship Id="rId1" Type="http://schemas.openxmlformats.org/officeDocument/2006/relationships/hyperlink" Target="#'Common Application (HZ)'!E77"/><Relationship Id="rId5" Type="http://schemas.openxmlformats.org/officeDocument/2006/relationships/image" Target="../media/image2.pn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1074420</xdr:colOff>
          <xdr:row>52</xdr:row>
          <xdr:rowOff>22860</xdr:rowOff>
        </xdr:from>
        <xdr:to>
          <xdr:col>8</xdr:col>
          <xdr:colOff>601980</xdr:colOff>
          <xdr:row>53</xdr:row>
          <xdr:rowOff>45720</xdr:rowOff>
        </xdr:to>
        <xdr:sp macro="" textlink="">
          <xdr:nvSpPr>
            <xdr:cNvPr id="1032" name="Check Box 8" descr="Confidential"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1083468</xdr:colOff>
      <xdr:row>86</xdr:row>
      <xdr:rowOff>38100</xdr:rowOff>
    </xdr:from>
    <xdr:to>
      <xdr:col>9</xdr:col>
      <xdr:colOff>1191750</xdr:colOff>
      <xdr:row>86</xdr:row>
      <xdr:rowOff>131446</xdr:rowOff>
    </xdr:to>
    <xdr:sp macro="" textlink="">
      <xdr:nvSpPr>
        <xdr:cNvPr id="39" name="Isosceles Triangle 38">
          <a:hlinkClick xmlns:r="http://schemas.openxmlformats.org/officeDocument/2006/relationships" r:id="rId1"/>
          <a:extLst>
            <a:ext uri="{FF2B5EF4-FFF2-40B4-BE49-F238E27FC236}">
              <a16:creationId xmlns:a16="http://schemas.microsoft.com/office/drawing/2014/main" id="{00000000-0008-0000-0000-000027000000}"/>
            </a:ext>
          </a:extLst>
        </xdr:cNvPr>
        <xdr:cNvSpPr/>
      </xdr:nvSpPr>
      <xdr:spPr>
        <a:xfrm rot="10800000">
          <a:off x="7579518" y="6315075"/>
          <a:ext cx="108282" cy="93346"/>
        </a:xfrm>
        <a:prstGeom prst="triangle">
          <a:avLst/>
        </a:prstGeom>
        <a:solidFill>
          <a:schemeClr val="bg1">
            <a:lumMod val="85000"/>
          </a:schemeClr>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1083468</xdr:colOff>
      <xdr:row>89</xdr:row>
      <xdr:rowOff>38100</xdr:rowOff>
    </xdr:from>
    <xdr:to>
      <xdr:col>9</xdr:col>
      <xdr:colOff>1191750</xdr:colOff>
      <xdr:row>89</xdr:row>
      <xdr:rowOff>131446</xdr:rowOff>
    </xdr:to>
    <xdr:sp macro="" textlink="">
      <xdr:nvSpPr>
        <xdr:cNvPr id="41" name="Isosceles Triangle 40">
          <a:hlinkClick xmlns:r="http://schemas.openxmlformats.org/officeDocument/2006/relationships" r:id="rId2"/>
          <a:extLst>
            <a:ext uri="{FF2B5EF4-FFF2-40B4-BE49-F238E27FC236}">
              <a16:creationId xmlns:a16="http://schemas.microsoft.com/office/drawing/2014/main" id="{00000000-0008-0000-0000-000029000000}"/>
            </a:ext>
          </a:extLst>
        </xdr:cNvPr>
        <xdr:cNvSpPr/>
      </xdr:nvSpPr>
      <xdr:spPr>
        <a:xfrm rot="10800000">
          <a:off x="7579518" y="6915150"/>
          <a:ext cx="108282" cy="93346"/>
        </a:xfrm>
        <a:prstGeom prst="triangle">
          <a:avLst/>
        </a:prstGeom>
        <a:solidFill>
          <a:schemeClr val="bg1">
            <a:lumMod val="85000"/>
          </a:schemeClr>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0</xdr:col>
      <xdr:colOff>152400</xdr:colOff>
      <xdr:row>91</xdr:row>
      <xdr:rowOff>94086</xdr:rowOff>
    </xdr:from>
    <xdr:to>
      <xdr:col>1</xdr:col>
      <xdr:colOff>815340</xdr:colOff>
      <xdr:row>91</xdr:row>
      <xdr:rowOff>721037</xdr:rowOff>
    </xdr:to>
    <xdr:pic>
      <xdr:nvPicPr>
        <xdr:cNvPr id="86" name="Picture 85">
          <a:extLst>
            <a:ext uri="{FF2B5EF4-FFF2-40B4-BE49-F238E27FC236}">
              <a16:creationId xmlns:a16="http://schemas.microsoft.com/office/drawing/2014/main" id="{00000000-0008-0000-0000-000056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4539" r="77318" b="82719"/>
        <a:stretch/>
      </xdr:blipFill>
      <xdr:spPr>
        <a:xfrm>
          <a:off x="152400" y="17633454"/>
          <a:ext cx="850098" cy="626951"/>
        </a:xfrm>
        <a:prstGeom prst="rect">
          <a:avLst/>
        </a:prstGeom>
      </xdr:spPr>
    </xdr:pic>
    <xdr:clientData/>
  </xdr:twoCellAnchor>
  <xdr:twoCellAnchor editAs="oneCell">
    <xdr:from>
      <xdr:col>0</xdr:col>
      <xdr:colOff>152400</xdr:colOff>
      <xdr:row>103</xdr:row>
      <xdr:rowOff>123825</xdr:rowOff>
    </xdr:from>
    <xdr:to>
      <xdr:col>1</xdr:col>
      <xdr:colOff>936784</xdr:colOff>
      <xdr:row>103</xdr:row>
      <xdr:rowOff>746759</xdr:rowOff>
    </xdr:to>
    <xdr:pic>
      <xdr:nvPicPr>
        <xdr:cNvPr id="87" name="Picture 86">
          <a:extLst>
            <a:ext uri="{FF2B5EF4-FFF2-40B4-BE49-F238E27FC236}">
              <a16:creationId xmlns:a16="http://schemas.microsoft.com/office/drawing/2014/main" id="{00000000-0008-0000-0000-000057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24786" r="77474" b="64043"/>
        <a:stretch/>
      </xdr:blipFill>
      <xdr:spPr>
        <a:xfrm>
          <a:off x="747713" y="14720888"/>
          <a:ext cx="966787" cy="621029"/>
        </a:xfrm>
        <a:prstGeom prst="rect">
          <a:avLst/>
        </a:prstGeom>
      </xdr:spPr>
    </xdr:pic>
    <xdr:clientData/>
  </xdr:twoCellAnchor>
  <xdr:twoCellAnchor editAs="oneCell">
    <xdr:from>
      <xdr:col>0</xdr:col>
      <xdr:colOff>57150</xdr:colOff>
      <xdr:row>140</xdr:row>
      <xdr:rowOff>66675</xdr:rowOff>
    </xdr:from>
    <xdr:to>
      <xdr:col>1</xdr:col>
      <xdr:colOff>760571</xdr:colOff>
      <xdr:row>140</xdr:row>
      <xdr:rowOff>798195</xdr:rowOff>
    </xdr:to>
    <xdr:pic>
      <xdr:nvPicPr>
        <xdr:cNvPr id="88" name="Picture 87">
          <a:extLst>
            <a:ext uri="{FF2B5EF4-FFF2-40B4-BE49-F238E27FC236}">
              <a16:creationId xmlns:a16="http://schemas.microsoft.com/office/drawing/2014/main" id="{00000000-0008-0000-0000-000058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41719" r="78187" b="45016"/>
        <a:stretch/>
      </xdr:blipFill>
      <xdr:spPr>
        <a:xfrm>
          <a:off x="652463" y="18961894"/>
          <a:ext cx="895349" cy="712470"/>
        </a:xfrm>
        <a:prstGeom prst="rect">
          <a:avLst/>
        </a:prstGeom>
      </xdr:spPr>
    </xdr:pic>
    <xdr:clientData/>
  </xdr:twoCellAnchor>
  <xdr:twoCellAnchor editAs="oneCell">
    <xdr:from>
      <xdr:col>0</xdr:col>
      <xdr:colOff>57151</xdr:colOff>
      <xdr:row>155</xdr:row>
      <xdr:rowOff>85725</xdr:rowOff>
    </xdr:from>
    <xdr:to>
      <xdr:col>1</xdr:col>
      <xdr:colOff>722472</xdr:colOff>
      <xdr:row>155</xdr:row>
      <xdr:rowOff>762000</xdr:rowOff>
    </xdr:to>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61268" r="78662" b="26338"/>
        <a:stretch/>
      </xdr:blipFill>
      <xdr:spPr>
        <a:xfrm>
          <a:off x="652464" y="21469350"/>
          <a:ext cx="847724" cy="676275"/>
        </a:xfrm>
        <a:prstGeom prst="rect">
          <a:avLst/>
        </a:prstGeom>
      </xdr:spPr>
    </xdr:pic>
    <xdr:clientData/>
  </xdr:twoCellAnchor>
  <xdr:twoCellAnchor editAs="oneCell">
    <xdr:from>
      <xdr:col>0</xdr:col>
      <xdr:colOff>84667</xdr:colOff>
      <xdr:row>169</xdr:row>
      <xdr:rowOff>52916</xdr:rowOff>
    </xdr:from>
    <xdr:to>
      <xdr:col>1</xdr:col>
      <xdr:colOff>723795</xdr:colOff>
      <xdr:row>169</xdr:row>
      <xdr:rowOff>759671</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79944" r="78924" b="6965"/>
        <a:stretch/>
      </xdr:blipFill>
      <xdr:spPr>
        <a:xfrm>
          <a:off x="698500" y="26161999"/>
          <a:ext cx="841058" cy="702945"/>
        </a:xfrm>
        <a:prstGeom prst="rect">
          <a:avLst/>
        </a:prstGeom>
      </xdr:spPr>
    </xdr:pic>
    <xdr:clientData/>
  </xdr:twoCellAnchor>
  <xdr:twoCellAnchor editAs="oneCell">
    <xdr:from>
      <xdr:col>0</xdr:col>
      <xdr:colOff>102870</xdr:colOff>
      <xdr:row>181</xdr:row>
      <xdr:rowOff>47625</xdr:rowOff>
    </xdr:from>
    <xdr:to>
      <xdr:col>1</xdr:col>
      <xdr:colOff>822801</xdr:colOff>
      <xdr:row>181</xdr:row>
      <xdr:rowOff>758190</xdr:rowOff>
    </xdr:to>
    <xdr:pic>
      <xdr:nvPicPr>
        <xdr:cNvPr id="91" name="Picture 90">
          <a:extLst>
            <a:ext uri="{FF2B5EF4-FFF2-40B4-BE49-F238E27FC236}">
              <a16:creationId xmlns:a16="http://schemas.microsoft.com/office/drawing/2014/main" id="{00000000-0008-0000-0000-00005B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4191" r="36426" b="83068"/>
        <a:stretch/>
      </xdr:blipFill>
      <xdr:spPr>
        <a:xfrm>
          <a:off x="712470" y="39071550"/>
          <a:ext cx="926306" cy="678180"/>
        </a:xfrm>
        <a:prstGeom prst="rect">
          <a:avLst/>
        </a:prstGeom>
      </xdr:spPr>
    </xdr:pic>
    <xdr:clientData/>
  </xdr:twoCellAnchor>
  <xdr:twoCellAnchor editAs="oneCell">
    <xdr:from>
      <xdr:col>0</xdr:col>
      <xdr:colOff>59532</xdr:colOff>
      <xdr:row>230</xdr:row>
      <xdr:rowOff>57150</xdr:rowOff>
    </xdr:from>
    <xdr:to>
      <xdr:col>1</xdr:col>
      <xdr:colOff>822325</xdr:colOff>
      <xdr:row>230</xdr:row>
      <xdr:rowOff>760096</xdr:rowOff>
    </xdr:to>
    <xdr:pic>
      <xdr:nvPicPr>
        <xdr:cNvPr id="93" name="Pictur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22694" r="35841" b="64740"/>
        <a:stretch/>
      </xdr:blipFill>
      <xdr:spPr>
        <a:xfrm>
          <a:off x="654845" y="32013525"/>
          <a:ext cx="976311" cy="685801"/>
        </a:xfrm>
        <a:prstGeom prst="rect">
          <a:avLst/>
        </a:prstGeom>
      </xdr:spPr>
    </xdr:pic>
    <xdr:clientData/>
  </xdr:twoCellAnchor>
  <xdr:twoCellAnchor editAs="oneCell">
    <xdr:from>
      <xdr:col>0</xdr:col>
      <xdr:colOff>271780</xdr:colOff>
      <xdr:row>260</xdr:row>
      <xdr:rowOff>38100</xdr:rowOff>
    </xdr:from>
    <xdr:to>
      <xdr:col>1</xdr:col>
      <xdr:colOff>796766</xdr:colOff>
      <xdr:row>260</xdr:row>
      <xdr:rowOff>798195</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59348" r="37881" b="27212"/>
        <a:stretch/>
      </xdr:blipFill>
      <xdr:spPr>
        <a:xfrm>
          <a:off x="885613" y="41101433"/>
          <a:ext cx="795496" cy="739140"/>
        </a:xfrm>
        <a:prstGeom prst="rect">
          <a:avLst/>
        </a:prstGeom>
      </xdr:spPr>
    </xdr:pic>
    <xdr:clientData/>
  </xdr:twoCellAnchor>
  <xdr:twoCellAnchor editAs="oneCell">
    <xdr:from>
      <xdr:col>0</xdr:col>
      <xdr:colOff>131923</xdr:colOff>
      <xdr:row>274</xdr:row>
      <xdr:rowOff>26670</xdr:rowOff>
    </xdr:from>
    <xdr:to>
      <xdr:col>1</xdr:col>
      <xdr:colOff>930079</xdr:colOff>
      <xdr:row>275</xdr:row>
      <xdr:rowOff>34924</xdr:rowOff>
    </xdr:to>
    <xdr:pic>
      <xdr:nvPicPr>
        <xdr:cNvPr id="95" name="Pictur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76629" r="35975" b="8883"/>
        <a:stretch/>
      </xdr:blipFill>
      <xdr:spPr>
        <a:xfrm>
          <a:off x="745756" y="44825920"/>
          <a:ext cx="989291" cy="788247"/>
        </a:xfrm>
        <a:prstGeom prst="rect">
          <a:avLst/>
        </a:prstGeom>
      </xdr:spPr>
    </xdr:pic>
    <xdr:clientData/>
  </xdr:twoCellAnchor>
  <xdr:twoCellAnchor>
    <xdr:from>
      <xdr:col>1</xdr:col>
      <xdr:colOff>1332405</xdr:colOff>
      <xdr:row>17</xdr:row>
      <xdr:rowOff>0</xdr:rowOff>
    </xdr:from>
    <xdr:to>
      <xdr:col>11</xdr:col>
      <xdr:colOff>437115</xdr:colOff>
      <xdr:row>46</xdr:row>
      <xdr:rowOff>164299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1519311" y="3565585"/>
          <a:ext cx="9096974" cy="5153242"/>
          <a:chOff x="1713405" y="3595688"/>
          <a:chExt cx="8832116" cy="4998236"/>
        </a:xfrm>
      </xdr:grpSpPr>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1713405" y="3595688"/>
          <a:ext cx="8832116" cy="4988719"/>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97" name="Picture 96">
            <a:extLst>
              <a:ext uri="{FF2B5EF4-FFF2-40B4-BE49-F238E27FC236}">
                <a16:creationId xmlns:a16="http://schemas.microsoft.com/office/drawing/2014/main" id="{00000000-0008-0000-0000-000061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4612" t="61267" r="78460" b="24743"/>
          <a:stretch/>
        </xdr:blipFill>
        <xdr:spPr>
          <a:xfrm>
            <a:off x="8115575" y="6580655"/>
            <a:ext cx="499420" cy="480008"/>
          </a:xfrm>
          <a:prstGeom prst="rect">
            <a:avLst/>
          </a:prstGeom>
        </xdr:spPr>
      </xdr:pic>
      <xdr:pic>
        <xdr:nvPicPr>
          <xdr:cNvPr id="98" name="Picture 97">
            <a:extLst>
              <a:ext uri="{FF2B5EF4-FFF2-40B4-BE49-F238E27FC236}">
                <a16:creationId xmlns:a16="http://schemas.microsoft.com/office/drawing/2014/main" id="{00000000-0008-0000-0000-000062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3573" t="22955" r="77074" b="63695"/>
          <a:stretch/>
        </xdr:blipFill>
        <xdr:spPr>
          <a:xfrm>
            <a:off x="8090480" y="4597337"/>
            <a:ext cx="664083" cy="464673"/>
          </a:xfrm>
          <a:prstGeom prst="rect">
            <a:avLst/>
          </a:prstGeom>
        </xdr:spPr>
      </xdr:pic>
      <xdr:pic>
        <xdr:nvPicPr>
          <xdr:cNvPr id="100" name="Picture 99">
            <a:extLst>
              <a:ext uri="{FF2B5EF4-FFF2-40B4-BE49-F238E27FC236}">
                <a16:creationId xmlns:a16="http://schemas.microsoft.com/office/drawing/2014/main" id="{00000000-0008-0000-0000-000064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5315" t="39816" r="35505" b="45818"/>
          <a:stretch/>
        </xdr:blipFill>
        <xdr:spPr>
          <a:xfrm>
            <a:off x="3111591" y="6489722"/>
            <a:ext cx="637095" cy="493099"/>
          </a:xfrm>
          <a:prstGeom prst="rect">
            <a:avLst/>
          </a:prstGeom>
        </xdr:spPr>
      </xdr:pic>
      <xdr:pic>
        <xdr:nvPicPr>
          <xdr:cNvPr id="101" name="Picture 100">
            <a:extLst>
              <a:ext uri="{FF2B5EF4-FFF2-40B4-BE49-F238E27FC236}">
                <a16:creationId xmlns:a16="http://schemas.microsoft.com/office/drawing/2014/main" id="{00000000-0008-0000-0000-000065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5488" t="22258" r="35332" b="63376"/>
          <a:stretch/>
        </xdr:blipFill>
        <xdr:spPr>
          <a:xfrm>
            <a:off x="3726169" y="7343283"/>
            <a:ext cx="637192" cy="492950"/>
          </a:xfrm>
          <a:prstGeom prst="rect">
            <a:avLst/>
          </a:prstGeom>
        </xdr:spPr>
      </xdr:pic>
      <xdr:pic>
        <xdr:nvPicPr>
          <xdr:cNvPr id="102" name="Picture 101">
            <a:extLst>
              <a:ext uri="{FF2B5EF4-FFF2-40B4-BE49-F238E27FC236}">
                <a16:creationId xmlns:a16="http://schemas.microsoft.com/office/drawing/2014/main" id="{00000000-0008-0000-0000-000066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3929" t="59060" r="36545" b="25935"/>
          <a:stretch/>
        </xdr:blipFill>
        <xdr:spPr>
          <a:xfrm>
            <a:off x="3246357" y="5418653"/>
            <a:ext cx="683935" cy="514856"/>
          </a:xfrm>
          <a:prstGeom prst="rect">
            <a:avLst/>
          </a:prstGeom>
        </xdr:spPr>
      </xdr:pic>
      <xdr:pic>
        <xdr:nvPicPr>
          <xdr:cNvPr id="103" name="Picture 102">
            <a:extLst>
              <a:ext uri="{FF2B5EF4-FFF2-40B4-BE49-F238E27FC236}">
                <a16:creationId xmlns:a16="http://schemas.microsoft.com/office/drawing/2014/main" id="{00000000-0008-0000-0000-000067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3746" t="40546" r="77767" b="44448"/>
          <a:stretch/>
        </xdr:blipFill>
        <xdr:spPr>
          <a:xfrm>
            <a:off x="8620320" y="5484379"/>
            <a:ext cx="610129" cy="521430"/>
          </a:xfrm>
          <a:prstGeom prst="rect">
            <a:avLst/>
          </a:prstGeom>
        </xdr:spPr>
      </xdr:pic>
      <xdr:pic>
        <xdr:nvPicPr>
          <xdr:cNvPr id="104" name="Picture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969" t="4439" r="35678" b="82211"/>
          <a:stretch/>
        </xdr:blipFill>
        <xdr:spPr>
          <a:xfrm>
            <a:off x="5856868" y="8129251"/>
            <a:ext cx="656872" cy="464673"/>
          </a:xfrm>
          <a:prstGeom prst="rect">
            <a:avLst/>
          </a:prstGeom>
        </xdr:spPr>
      </xdr:pic>
      <xdr:pic>
        <xdr:nvPicPr>
          <xdr:cNvPr id="79" name="Picture 78">
            <a:extLst>
              <a:ext uri="{FF2B5EF4-FFF2-40B4-BE49-F238E27FC236}">
                <a16:creationId xmlns:a16="http://schemas.microsoft.com/office/drawing/2014/main" id="{00000000-0008-0000-0000-00004F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125" t="4470" r="78349" b="80525"/>
          <a:stretch/>
        </xdr:blipFill>
        <xdr:spPr>
          <a:xfrm>
            <a:off x="5621610" y="3805466"/>
            <a:ext cx="683935" cy="515684"/>
          </a:xfrm>
          <a:prstGeom prst="rect">
            <a:avLst/>
          </a:prstGeom>
        </xdr:spPr>
      </xdr:pic>
      <xdr:pic>
        <xdr:nvPicPr>
          <xdr:cNvPr id="83" name="Picture 82">
            <a:extLst>
              <a:ext uri="{FF2B5EF4-FFF2-40B4-BE49-F238E27FC236}">
                <a16:creationId xmlns:a16="http://schemas.microsoft.com/office/drawing/2014/main" id="{00000000-0008-0000-0000-000053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982" t="79495" r="77492" b="5500"/>
          <a:stretch/>
        </xdr:blipFill>
        <xdr:spPr>
          <a:xfrm>
            <a:off x="7558238" y="7409764"/>
            <a:ext cx="683935" cy="514856"/>
          </a:xfrm>
          <a:prstGeom prst="rect">
            <a:avLst/>
          </a:prstGeom>
        </xdr:spPr>
      </xdr:pic>
      <xdr:pic>
        <xdr:nvPicPr>
          <xdr:cNvPr id="84" name="Picture 83">
            <a:extLst>
              <a:ext uri="{FF2B5EF4-FFF2-40B4-BE49-F238E27FC236}">
                <a16:creationId xmlns:a16="http://schemas.microsoft.com/office/drawing/2014/main" id="{00000000-0008-0000-0000-000054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alphaModFix/>
            <a:grayscl/>
            <a:extLst>
              <a:ext uri="{28A0092B-C50C-407E-A947-70E740481C1C}">
                <a14:useLocalDpi xmlns:a14="http://schemas.microsoft.com/office/drawing/2010/main" val="0"/>
              </a:ext>
            </a:extLst>
          </a:blip>
          <a:srcRect l="55472" t="76941" r="35002" b="8054"/>
          <a:stretch/>
        </xdr:blipFill>
        <xdr:spPr>
          <a:xfrm>
            <a:off x="3779456" y="4601721"/>
            <a:ext cx="683935" cy="514856"/>
          </a:xfrm>
          <a:prstGeom prst="rect">
            <a:avLst/>
          </a:prstGeom>
        </xdr:spPr>
      </xdr:pic>
    </xdr:grpSp>
    <xdr:clientData/>
  </xdr:twoCellAnchor>
  <xdr:twoCellAnchor editAs="oneCell">
    <xdr:from>
      <xdr:col>0</xdr:col>
      <xdr:colOff>127582</xdr:colOff>
      <xdr:row>244</xdr:row>
      <xdr:rowOff>12489</xdr:rowOff>
    </xdr:from>
    <xdr:to>
      <xdr:col>1</xdr:col>
      <xdr:colOff>822113</xdr:colOff>
      <xdr:row>244</xdr:row>
      <xdr:rowOff>798893</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39391" r="35841" b="44902"/>
        <a:stretch/>
      </xdr:blipFill>
      <xdr:spPr>
        <a:xfrm>
          <a:off x="737182" y="48189939"/>
          <a:ext cx="899001" cy="767354"/>
        </a:xfrm>
        <a:prstGeom prst="rect">
          <a:avLst/>
        </a:prstGeom>
      </xdr:spPr>
    </xdr:pic>
    <xdr:clientData/>
  </xdr:twoCellAnchor>
  <xdr:twoCellAnchor editAs="oneCell">
    <xdr:from>
      <xdr:col>0</xdr:col>
      <xdr:colOff>107738</xdr:colOff>
      <xdr:row>3</xdr:row>
      <xdr:rowOff>49107</xdr:rowOff>
    </xdr:from>
    <xdr:to>
      <xdr:col>1</xdr:col>
      <xdr:colOff>841376</xdr:colOff>
      <xdr:row>6</xdr:row>
      <xdr:rowOff>73026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5"/>
        <a:srcRect l="20655" r="21342"/>
        <a:stretch/>
      </xdr:blipFill>
      <xdr:spPr>
        <a:xfrm>
          <a:off x="107738" y="557107"/>
          <a:ext cx="951443" cy="91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1082040</xdr:colOff>
      <xdr:row>0</xdr:row>
      <xdr:rowOff>167672</xdr:rowOff>
    </xdr:from>
    <xdr:to>
      <xdr:col>2</xdr:col>
      <xdr:colOff>8707432</xdr:colOff>
      <xdr:row>24</xdr:row>
      <xdr:rowOff>114008</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0.73429</cdr:x>
      <cdr:y>0.58485</cdr:y>
    </cdr:from>
    <cdr:to>
      <cdr:x>0.78746</cdr:x>
      <cdr:y>0.68615</cdr:y>
    </cdr:to>
    <cdr:pic>
      <cdr:nvPicPr>
        <cdr:cNvPr id="2" name="Picture 1">
          <a:extLst xmlns:a="http://schemas.openxmlformats.org/drawingml/2006/main">
            <a:ext uri="{FF2B5EF4-FFF2-40B4-BE49-F238E27FC236}">
              <a16:creationId xmlns:a16="http://schemas.microsoft.com/office/drawing/2014/main" id="{00000000-0008-0000-0000-000061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4612" t="61267" r="78460" b="24743"/>
        <a:stretch xmlns:a="http://schemas.openxmlformats.org/drawingml/2006/main"/>
      </cdr:blipFill>
      <cdr:spPr>
        <a:xfrm xmlns:a="http://schemas.openxmlformats.org/drawingml/2006/main">
          <a:off x="5599270" y="2508869"/>
          <a:ext cx="405408" cy="434523"/>
        </a:xfrm>
        <a:prstGeom xmlns:a="http://schemas.openxmlformats.org/drawingml/2006/main" prst="rect">
          <a:avLst/>
        </a:prstGeom>
      </cdr:spPr>
    </cdr:pic>
  </cdr:relSizeAnchor>
  <cdr:relSizeAnchor xmlns:cdr="http://schemas.openxmlformats.org/drawingml/2006/chartDrawing">
    <cdr:from>
      <cdr:x>0.72954</cdr:x>
      <cdr:y>0.1783</cdr:y>
    </cdr:from>
    <cdr:to>
      <cdr:x>0.80024</cdr:x>
      <cdr:y>0.27635</cdr:y>
    </cdr:to>
    <cdr:pic>
      <cdr:nvPicPr>
        <cdr:cNvPr id="3" name="Picture 2">
          <a:extLst xmlns:a="http://schemas.openxmlformats.org/drawingml/2006/main">
            <a:ext uri="{FF2B5EF4-FFF2-40B4-BE49-F238E27FC236}">
              <a16:creationId xmlns:a16="http://schemas.microsoft.com/office/drawing/2014/main" id="{00000000-0008-0000-0000-000062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3573" t="22955" r="77074" b="63695"/>
        <a:stretch xmlns:a="http://schemas.openxmlformats.org/drawingml/2006/main"/>
      </cdr:blipFill>
      <cdr:spPr>
        <a:xfrm xmlns:a="http://schemas.openxmlformats.org/drawingml/2006/main">
          <a:off x="5563051" y="764843"/>
          <a:ext cx="539074" cy="420641"/>
        </a:xfrm>
        <a:prstGeom xmlns:a="http://schemas.openxmlformats.org/drawingml/2006/main" prst="rect">
          <a:avLst/>
        </a:prstGeom>
      </cdr:spPr>
    </cdr:pic>
  </cdr:relSizeAnchor>
  <cdr:relSizeAnchor xmlns:cdr="http://schemas.openxmlformats.org/drawingml/2006/chartDrawing">
    <cdr:from>
      <cdr:x>0.14406</cdr:x>
      <cdr:y>0.57338</cdr:y>
    </cdr:from>
    <cdr:to>
      <cdr:x>0.21189</cdr:x>
      <cdr:y>0.67743</cdr:y>
    </cdr:to>
    <cdr:pic>
      <cdr:nvPicPr>
        <cdr:cNvPr id="4" name="Picture 3">
          <a:extLst xmlns:a="http://schemas.openxmlformats.org/drawingml/2006/main">
            <a:ext uri="{FF2B5EF4-FFF2-40B4-BE49-F238E27FC236}">
              <a16:creationId xmlns:a16="http://schemas.microsoft.com/office/drawing/2014/main" id="{00000000-0008-0000-0000-000064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5315" t="39816" r="35505" b="45818"/>
        <a:stretch xmlns:a="http://schemas.openxmlformats.org/drawingml/2006/main"/>
      </cdr:blipFill>
      <cdr:spPr>
        <a:xfrm xmlns:a="http://schemas.openxmlformats.org/drawingml/2006/main">
          <a:off x="1098550" y="2459641"/>
          <a:ext cx="517166" cy="446374"/>
        </a:xfrm>
        <a:prstGeom xmlns:a="http://schemas.openxmlformats.org/drawingml/2006/main" prst="rect">
          <a:avLst/>
        </a:prstGeom>
      </cdr:spPr>
    </cdr:pic>
  </cdr:relSizeAnchor>
  <cdr:relSizeAnchor xmlns:cdr="http://schemas.openxmlformats.org/drawingml/2006/chartDrawing">
    <cdr:from>
      <cdr:x>0.22097</cdr:x>
      <cdr:y>0.75555</cdr:y>
    </cdr:from>
    <cdr:to>
      <cdr:x>0.2888</cdr:x>
      <cdr:y>0.85957</cdr:y>
    </cdr:to>
    <cdr:pic>
      <cdr:nvPicPr>
        <cdr:cNvPr id="5" name="Picture 4">
          <a:extLst xmlns:a="http://schemas.openxmlformats.org/drawingml/2006/main">
            <a:ext uri="{FF2B5EF4-FFF2-40B4-BE49-F238E27FC236}">
              <a16:creationId xmlns:a16="http://schemas.microsoft.com/office/drawing/2014/main" id="{00000000-0008-0000-0000-000065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5488" t="22258" r="35332" b="63376"/>
        <a:stretch xmlns:a="http://schemas.openxmlformats.org/drawingml/2006/main"/>
      </cdr:blipFill>
      <cdr:spPr>
        <a:xfrm xmlns:a="http://schemas.openxmlformats.org/drawingml/2006/main">
          <a:off x="1684982" y="3241091"/>
          <a:ext cx="517244" cy="446238"/>
        </a:xfrm>
        <a:prstGeom xmlns:a="http://schemas.openxmlformats.org/drawingml/2006/main" prst="rect">
          <a:avLst/>
        </a:prstGeom>
      </cdr:spPr>
    </cdr:pic>
  </cdr:relSizeAnchor>
  <cdr:relSizeAnchor xmlns:cdr="http://schemas.openxmlformats.org/drawingml/2006/chartDrawing">
    <cdr:from>
      <cdr:x>0.16958</cdr:x>
      <cdr:y>0.35478</cdr:y>
    </cdr:from>
    <cdr:to>
      <cdr:x>0.24239</cdr:x>
      <cdr:y>0.46342</cdr:y>
    </cdr:to>
    <cdr:pic>
      <cdr:nvPicPr>
        <cdr:cNvPr id="6" name="Picture 5">
          <a:extLst xmlns:a="http://schemas.openxmlformats.org/drawingml/2006/main">
            <a:ext uri="{FF2B5EF4-FFF2-40B4-BE49-F238E27FC236}">
              <a16:creationId xmlns:a16="http://schemas.microsoft.com/office/drawing/2014/main" id="{00000000-0008-0000-0000-000066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3929" t="59060" r="36545" b="25935"/>
        <a:stretch xmlns:a="http://schemas.openxmlformats.org/drawingml/2006/main"/>
      </cdr:blipFill>
      <cdr:spPr>
        <a:xfrm xmlns:a="http://schemas.openxmlformats.org/drawingml/2006/main">
          <a:off x="1293112" y="1521901"/>
          <a:ext cx="555189" cy="466069"/>
        </a:xfrm>
        <a:prstGeom xmlns:a="http://schemas.openxmlformats.org/drawingml/2006/main" prst="rect">
          <a:avLst/>
        </a:prstGeom>
      </cdr:spPr>
    </cdr:pic>
  </cdr:relSizeAnchor>
  <cdr:relSizeAnchor xmlns:cdr="http://schemas.openxmlformats.org/drawingml/2006/chartDrawing">
    <cdr:from>
      <cdr:x>0.79047</cdr:x>
      <cdr:y>0.36643</cdr:y>
    </cdr:from>
    <cdr:to>
      <cdr:x>0.85542</cdr:x>
      <cdr:y>0.47646</cdr:y>
    </cdr:to>
    <cdr:pic>
      <cdr:nvPicPr>
        <cdr:cNvPr id="7" name="Picture 6">
          <a:extLst xmlns:a="http://schemas.openxmlformats.org/drawingml/2006/main">
            <a:ext uri="{FF2B5EF4-FFF2-40B4-BE49-F238E27FC236}">
              <a16:creationId xmlns:a16="http://schemas.microsoft.com/office/drawing/2014/main" id="{00000000-0008-0000-0000-000067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3746" t="40546" r="77767" b="44448"/>
        <a:stretch xmlns:a="http://schemas.openxmlformats.org/drawingml/2006/main"/>
      </cdr:blipFill>
      <cdr:spPr>
        <a:xfrm xmlns:a="http://schemas.openxmlformats.org/drawingml/2006/main">
          <a:off x="6027630" y="1571873"/>
          <a:ext cx="495277" cy="472020"/>
        </a:xfrm>
        <a:prstGeom xmlns:a="http://schemas.openxmlformats.org/drawingml/2006/main" prst="rect">
          <a:avLst/>
        </a:prstGeom>
      </cdr:spPr>
    </cdr:pic>
  </cdr:relSizeAnchor>
  <cdr:relSizeAnchor xmlns:cdr="http://schemas.openxmlformats.org/drawingml/2006/chartDrawing">
    <cdr:from>
      <cdr:x>0.46067</cdr:x>
      <cdr:y>0.90194</cdr:y>
    </cdr:from>
    <cdr:to>
      <cdr:x>0.5306</cdr:x>
      <cdr:y>1</cdr:y>
    </cdr:to>
    <cdr:pic>
      <cdr:nvPicPr>
        <cdr:cNvPr id="8" name="Picture 7">
          <a:extLst xmlns:a="http://schemas.openxmlformats.org/drawingml/2006/main">
            <a:ext uri="{FF2B5EF4-FFF2-40B4-BE49-F238E27FC236}">
              <a16:creationId xmlns:a16="http://schemas.microsoft.com/office/drawing/2014/main" id="{00000000-0008-0000-0000-000068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4969" t="4439" r="35678" b="82211"/>
        <a:stretch xmlns:a="http://schemas.openxmlformats.org/drawingml/2006/main"/>
      </cdr:blipFill>
      <cdr:spPr>
        <a:xfrm xmlns:a="http://schemas.openxmlformats.org/drawingml/2006/main">
          <a:off x="3512780" y="3869095"/>
          <a:ext cx="533220" cy="420641"/>
        </a:xfrm>
        <a:prstGeom xmlns:a="http://schemas.openxmlformats.org/drawingml/2006/main" prst="rect">
          <a:avLst/>
        </a:prstGeom>
      </cdr:spPr>
    </cdr:pic>
  </cdr:relSizeAnchor>
  <cdr:relSizeAnchor xmlns:cdr="http://schemas.openxmlformats.org/drawingml/2006/chartDrawing">
    <cdr:from>
      <cdr:x>0.45076</cdr:x>
      <cdr:y>0.04293</cdr:y>
    </cdr:from>
    <cdr:to>
      <cdr:x>0.52357</cdr:x>
      <cdr:y>0.15175</cdr:y>
    </cdr:to>
    <cdr:pic>
      <cdr:nvPicPr>
        <cdr:cNvPr id="9" name="Picture 8">
          <a:extLst xmlns:a="http://schemas.openxmlformats.org/drawingml/2006/main">
            <a:ext uri="{FF2B5EF4-FFF2-40B4-BE49-F238E27FC236}">
              <a16:creationId xmlns:a16="http://schemas.microsoft.com/office/drawing/2014/main" id="{00000000-0008-0000-0000-00004F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2125" t="4470" r="78349" b="80525"/>
        <a:stretch xmlns:a="http://schemas.openxmlformats.org/drawingml/2006/main"/>
      </cdr:blipFill>
      <cdr:spPr>
        <a:xfrm xmlns:a="http://schemas.openxmlformats.org/drawingml/2006/main">
          <a:off x="3437228" y="184150"/>
          <a:ext cx="555189" cy="466819"/>
        </a:xfrm>
        <a:prstGeom xmlns:a="http://schemas.openxmlformats.org/drawingml/2006/main" prst="rect">
          <a:avLst/>
        </a:prstGeom>
      </cdr:spPr>
    </cdr:pic>
  </cdr:relSizeAnchor>
  <cdr:relSizeAnchor xmlns:cdr="http://schemas.openxmlformats.org/drawingml/2006/chartDrawing">
    <cdr:from>
      <cdr:x>0.68113</cdr:x>
      <cdr:y>0.75392</cdr:y>
    </cdr:from>
    <cdr:to>
      <cdr:x>0.75394</cdr:x>
      <cdr:y>0.86256</cdr:y>
    </cdr:to>
    <cdr:pic>
      <cdr:nvPicPr>
        <cdr:cNvPr id="10" name="Picture 9">
          <a:extLst xmlns:a="http://schemas.openxmlformats.org/drawingml/2006/main">
            <a:ext uri="{FF2B5EF4-FFF2-40B4-BE49-F238E27FC236}">
              <a16:creationId xmlns:a16="http://schemas.microsoft.com/office/drawing/2014/main" id="{00000000-0008-0000-0000-000053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2982" t="79495" r="77492" b="5500"/>
        <a:stretch xmlns:a="http://schemas.openxmlformats.org/drawingml/2006/main"/>
      </cdr:blipFill>
      <cdr:spPr>
        <a:xfrm xmlns:a="http://schemas.openxmlformats.org/drawingml/2006/main">
          <a:off x="5193913" y="3234099"/>
          <a:ext cx="555189" cy="466069"/>
        </a:xfrm>
        <a:prstGeom xmlns:a="http://schemas.openxmlformats.org/drawingml/2006/main" prst="rect">
          <a:avLst/>
        </a:prstGeom>
      </cdr:spPr>
    </cdr:pic>
  </cdr:relSizeAnchor>
  <cdr:relSizeAnchor xmlns:cdr="http://schemas.openxmlformats.org/drawingml/2006/chartDrawing">
    <cdr:from>
      <cdr:x>0.23416</cdr:x>
      <cdr:y>0.19793</cdr:y>
    </cdr:from>
    <cdr:to>
      <cdr:x>0.30696</cdr:x>
      <cdr:y>0.30657</cdr:y>
    </cdr:to>
    <cdr:pic>
      <cdr:nvPicPr>
        <cdr:cNvPr id="11" name="Picture 10">
          <a:extLst xmlns:a="http://schemas.openxmlformats.org/drawingml/2006/main">
            <a:ext uri="{FF2B5EF4-FFF2-40B4-BE49-F238E27FC236}">
              <a16:creationId xmlns:a16="http://schemas.microsoft.com/office/drawing/2014/main" id="{00000000-0008-0000-0000-000054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alphaModFix/>
          <a:grayscl/>
          <a:extLst>
            <a:ext uri="{28A0092B-C50C-407E-A947-70E740481C1C}">
              <a14:useLocalDpi xmlns:a14="http://schemas.microsoft.com/office/drawing/2010/main" val="0"/>
            </a:ext>
          </a:extLst>
        </a:blip>
        <a:srcRect xmlns:a="http://schemas.openxmlformats.org/drawingml/2006/main" l="55472" t="76941" r="35002" b="8054"/>
        <a:stretch xmlns:a="http://schemas.openxmlformats.org/drawingml/2006/main"/>
      </cdr:blipFill>
      <cdr:spPr>
        <a:xfrm xmlns:a="http://schemas.openxmlformats.org/drawingml/2006/main">
          <a:off x="1785528" y="849056"/>
          <a:ext cx="555189" cy="466069"/>
        </a:xfrm>
        <a:prstGeom xmlns:a="http://schemas.openxmlformats.org/drawingml/2006/main" prst="rect">
          <a:avLst/>
        </a:prstGeom>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Extreme Shadow">
      <a:fillStyleLst>
        <a:solidFill>
          <a:schemeClr val="phClr"/>
        </a:solidFill>
        <a:gradFill rotWithShape="1">
          <a:gsLst>
            <a:gs pos="0">
              <a:schemeClr val="phClr">
                <a:tint val="90000"/>
              </a:schemeClr>
            </a:gs>
            <a:gs pos="48000">
              <a:schemeClr val="phClr">
                <a:tint val="54000"/>
                <a:satMod val="140000"/>
              </a:schemeClr>
            </a:gs>
            <a:gs pos="100000">
              <a:schemeClr val="phClr">
                <a:tint val="24000"/>
                <a:satMod val="260000"/>
              </a:schemeClr>
            </a:gs>
          </a:gsLst>
          <a:lin ang="16200000" scaled="1"/>
        </a:gradFill>
        <a:gradFill rotWithShape="1">
          <a:gsLst>
            <a:gs pos="0">
              <a:schemeClr val="phClr"/>
            </a:gs>
            <a:gs pos="100000">
              <a:schemeClr val="phClr">
                <a:shade val="48000"/>
                <a:satMod val="180000"/>
                <a:lumMod val="94000"/>
              </a:schemeClr>
            </a:gs>
            <a:gs pos="100000">
              <a:schemeClr val="phClr">
                <a:shade val="48000"/>
                <a:satMod val="180000"/>
                <a:lumMod val="94000"/>
              </a:schemeClr>
            </a:gs>
          </a:gsLst>
          <a:lin ang="4140000" scaled="1"/>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63500" dist="12700" dir="5400000" sx="102000" sy="102000" rotWithShape="0">
              <a:srgbClr val="000000">
                <a:alpha val="32000"/>
              </a:srgbClr>
            </a:outerShdw>
          </a:effectLst>
        </a:effectStyle>
        <a:effectStyle>
          <a:effectLst>
            <a:outerShdw blurRad="76200" dist="38100" dir="5400000" rotWithShape="0">
              <a:srgbClr val="000000">
                <a:alpha val="60000"/>
              </a:srgbClr>
            </a:outerShdw>
          </a:effectLst>
          <a:scene3d>
            <a:camera prst="orthographicFront">
              <a:rot lat="0" lon="0" rev="0"/>
            </a:camera>
            <a:lightRig rig="threePt" dir="tl">
              <a:rot lat="0" lon="0" rev="19800000"/>
            </a:lightRig>
          </a:scene3d>
          <a:sp3d prstMaterial="plastic">
            <a:bevelT w="25400" h="19050"/>
          </a:sp3d>
        </a:effectStyle>
        <a:effectStyle>
          <a:effectLst>
            <a:outerShdw blurRad="114300" dist="114300" dir="5400000" rotWithShape="0">
              <a:srgbClr val="000000">
                <a:alpha val="70000"/>
              </a:srgbClr>
            </a:outerShdw>
          </a:effectLst>
          <a:scene3d>
            <a:camera prst="orthographicFront">
              <a:rot lat="0" lon="0" rev="0"/>
            </a:camera>
            <a:lightRig rig="threePt" dir="t">
              <a:rot lat="0" lon="0" rev="19800000"/>
            </a:lightRig>
          </a:scene3d>
          <a:sp3d prstMaterial="plastic">
            <a:bevelT w="38100" h="3175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aia.org/showcases/6082617-design-for-well-being" TargetMode="External"/><Relationship Id="rId18" Type="http://schemas.openxmlformats.org/officeDocument/2006/relationships/hyperlink" Target="https://abcbirds.org/wp-content/uploads/2019/04/Bird-Friendly-Building-Design_Updated-April-2019.pdf" TargetMode="External"/><Relationship Id="rId26" Type="http://schemas.openxmlformats.org/officeDocument/2006/relationships/hyperlink" Target="https://www.zerotool.org/zerotool/" TargetMode="External"/><Relationship Id="rId39" Type="http://schemas.openxmlformats.org/officeDocument/2006/relationships/vmlDrawing" Target="../drawings/vmlDrawing1.vml"/><Relationship Id="rId21" Type="http://schemas.openxmlformats.org/officeDocument/2006/relationships/hyperlink" Target="https://lbt.i2sl.org/" TargetMode="External"/><Relationship Id="rId34" Type="http://schemas.openxmlformats.org/officeDocument/2006/relationships/hyperlink" Target="https://www.caretool.org/" TargetMode="External"/><Relationship Id="rId7" Type="http://schemas.openxmlformats.org/officeDocument/2006/relationships/hyperlink" Target="https://www.aia.org/showcases/6082344-design-for-integration" TargetMode="External"/><Relationship Id="rId12" Type="http://schemas.openxmlformats.org/officeDocument/2006/relationships/hyperlink" Target="https://www.aia.org/showcases/6076709-design-for-energy" TargetMode="External"/><Relationship Id="rId17" Type="http://schemas.openxmlformats.org/officeDocument/2006/relationships/hyperlink" Target="https://www.architecture2030.org/2030_challenges/2030-challenge/" TargetMode="External"/><Relationship Id="rId25" Type="http://schemas.openxmlformats.org/officeDocument/2006/relationships/hyperlink" Target="http://www.buildcarbonneutral.org/" TargetMode="External"/><Relationship Id="rId33" Type="http://schemas.openxmlformats.org/officeDocument/2006/relationships/hyperlink" Target="https://www.aia.org/resource-center/design-adaptability-deconstruction-reuse" TargetMode="External"/><Relationship Id="rId38" Type="http://schemas.openxmlformats.org/officeDocument/2006/relationships/drawing" Target="../drawings/drawing1.xml"/><Relationship Id="rId2" Type="http://schemas.openxmlformats.org/officeDocument/2006/relationships/hyperlink" Target="https://zerotool.org/" TargetMode="External"/><Relationship Id="rId16" Type="http://schemas.openxmlformats.org/officeDocument/2006/relationships/hyperlink" Target="http://carbonleadershipforum.org/projects/embodied-carbon-benchmark-study-data-visualization/" TargetMode="External"/><Relationship Id="rId20" Type="http://schemas.openxmlformats.org/officeDocument/2006/relationships/hyperlink" Target="https://abcbirds.org/glass-collisions/existing-ordinances/" TargetMode="External"/><Relationship Id="rId29" Type="http://schemas.openxmlformats.org/officeDocument/2006/relationships/hyperlink" Target="https://docs.google.com/document/d/1kHR94cBvddzrfMnuJk1LN3t4OnSSZDN3QocJMFWyUZA/edit?usp=sharing" TargetMode="External"/><Relationship Id="rId1" Type="http://schemas.openxmlformats.org/officeDocument/2006/relationships/hyperlink" Target="https://2030ddx.aia.org/users/sign_in" TargetMode="External"/><Relationship Id="rId6" Type="http://schemas.openxmlformats.org/officeDocument/2006/relationships/hyperlink" Target="https://caenergy.maps.arcgis.com/apps/webappviewer/index.html?id=5cfefd9798214bea91cc4fddaa7e643f" TargetMode="External"/><Relationship Id="rId11" Type="http://schemas.openxmlformats.org/officeDocument/2006/relationships/hyperlink" Target="https://www.aia.org/showcases/6082495-design-for-economy" TargetMode="External"/><Relationship Id="rId24" Type="http://schemas.openxmlformats.org/officeDocument/2006/relationships/hyperlink" Target="https://www.iesve.com/discoveries/article/3813/ten-key-daylight-and-electric-metrics" TargetMode="External"/><Relationship Id="rId32" Type="http://schemas.openxmlformats.org/officeDocument/2006/relationships/hyperlink" Target="https://www.cscale.io/" TargetMode="External"/><Relationship Id="rId37" Type="http://schemas.openxmlformats.org/officeDocument/2006/relationships/printerSettings" Target="../printerSettings/printerSettings1.bin"/><Relationship Id="rId40" Type="http://schemas.openxmlformats.org/officeDocument/2006/relationships/ctrlProp" Target="../ctrlProps/ctrlProp1.xml"/><Relationship Id="rId5" Type="http://schemas.openxmlformats.org/officeDocument/2006/relationships/hyperlink" Target="https://www.ashrae.org/file%20library/technical%20resources/standards%20and%20guidelines/standards%20addenda/169_2020_a_20211029.pdf" TargetMode="External"/><Relationship Id="rId15" Type="http://schemas.openxmlformats.org/officeDocument/2006/relationships/hyperlink" Target="https://www.aia.org/showcases/6082671-design-for-discovery" TargetMode="External"/><Relationship Id="rId23" Type="http://schemas.openxmlformats.org/officeDocument/2006/relationships/hyperlink" Target="https://www.aia.org/showcases/6082636-design-for-resources" TargetMode="External"/><Relationship Id="rId28" Type="http://schemas.openxmlformats.org/officeDocument/2006/relationships/hyperlink" Target="https://www.brookings.edu/articles/what-is-the-social-cost-of-carbon/" TargetMode="External"/><Relationship Id="rId36" Type="http://schemas.openxmlformats.org/officeDocument/2006/relationships/hyperlink" Target="https://aiacalifornia.org/design-awards-2/understanding-your-buildings-energy-and-carbon/" TargetMode="External"/><Relationship Id="rId10" Type="http://schemas.openxmlformats.org/officeDocument/2006/relationships/hyperlink" Target="https://www.aia.org/showcases/6082471-design-for-water" TargetMode="External"/><Relationship Id="rId19" Type="http://schemas.openxmlformats.org/officeDocument/2006/relationships/hyperlink" Target="https://www.darksky.org/" TargetMode="External"/><Relationship Id="rId31" Type="http://schemas.openxmlformats.org/officeDocument/2006/relationships/hyperlink" Target="https://aiacalifornia.org/what-you-can-do-right-now/embodied-carbon-definitions-and-facts/" TargetMode="External"/><Relationship Id="rId4" Type="http://schemas.openxmlformats.org/officeDocument/2006/relationships/hyperlink" Target="https://www.aia.org/resources/6077668-the-cote-top-ten-toolkit" TargetMode="External"/><Relationship Id="rId9" Type="http://schemas.openxmlformats.org/officeDocument/2006/relationships/hyperlink" Target="https://www.aia.org/showcases/6082454-design-for-ecosystems" TargetMode="External"/><Relationship Id="rId14" Type="http://schemas.openxmlformats.org/officeDocument/2006/relationships/hyperlink" Target="https://www.aia.org/showcases/6082660-design-for-change--" TargetMode="External"/><Relationship Id="rId22" Type="http://schemas.openxmlformats.org/officeDocument/2006/relationships/hyperlink" Target="https://network.aia.org/blogs/melissa-morancy/2019/12/17/international-climate-zone-conversion-chart" TargetMode="External"/><Relationship Id="rId27" Type="http://schemas.openxmlformats.org/officeDocument/2006/relationships/hyperlink" Target="https://19january2017snapshot.epa.gov/sites/production/files/2016-12/documents/social_cost_of_carbon_fact_sheet.pdf" TargetMode="External"/><Relationship Id="rId30" Type="http://schemas.openxmlformats.org/officeDocument/2006/relationships/hyperlink" Target="https://www.epa.gov/watersense/watersense-products" TargetMode="External"/><Relationship Id="rId35" Type="http://schemas.openxmlformats.org/officeDocument/2006/relationships/hyperlink" Target="https://aiacalifornia.org/design-awards-2/understanding-your-buildings-energy-and-carbon/" TargetMode="External"/><Relationship Id="rId8" Type="http://schemas.openxmlformats.org/officeDocument/2006/relationships/hyperlink" Target="https://www.aia.org/showcases/6082410-design-for-equitable-communities" TargetMode="External"/><Relationship Id="rId3" Type="http://schemas.openxmlformats.org/officeDocument/2006/relationships/hyperlink" Target="https://www.eia.gov/consumption/commercial/building-type-definitions.ph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sgbc.org/RESOURCES/INDOOR-WATER-USE-CALCULA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346"/>
  <sheetViews>
    <sheetView tabSelected="1" topLeftCell="A267" zoomScale="53" zoomScaleNormal="80" zoomScaleSheetLayoutView="90" workbookViewId="0">
      <selection activeCell="J289" sqref="J289"/>
    </sheetView>
  </sheetViews>
  <sheetFormatPr defaultColWidth="8.88671875" defaultRowHeight="13.2" outlineLevelRow="1" x14ac:dyDescent="0.3"/>
  <cols>
    <col min="1" max="1" width="2.6640625" style="143" customWidth="1"/>
    <col min="2" max="2" width="22.6640625" style="143" customWidth="1"/>
    <col min="3" max="3" width="3.6640625" style="143" customWidth="1"/>
    <col min="4" max="4" width="12.6640625" style="143" customWidth="1"/>
    <col min="5" max="5" width="5.5546875" style="143" bestFit="1" customWidth="1"/>
    <col min="6" max="8" width="16.6640625" style="143" customWidth="1"/>
    <col min="9" max="9" width="16.6640625" style="291" customWidth="1"/>
    <col min="10" max="10" width="16.6640625" style="292" customWidth="1"/>
    <col min="11" max="11" width="17.33203125" style="159" bestFit="1" customWidth="1"/>
    <col min="12" max="12" width="56" style="142" customWidth="1"/>
    <col min="13" max="13" width="45.6640625" style="143" customWidth="1"/>
    <col min="14" max="14" width="40.109375" style="288" customWidth="1"/>
    <col min="15" max="15" width="15" style="289" customWidth="1"/>
    <col min="16" max="16" width="19.109375" style="290" bestFit="1" customWidth="1"/>
    <col min="17" max="17" width="8.44140625" style="289" customWidth="1"/>
    <col min="18" max="18" width="8.88671875" style="289" customWidth="1"/>
    <col min="19" max="16384" width="8.88671875" style="143"/>
  </cols>
  <sheetData>
    <row r="1" spans="1:18" x14ac:dyDescent="0.3">
      <c r="A1" s="353"/>
      <c r="B1" s="354"/>
      <c r="C1" s="354"/>
      <c r="D1" s="354"/>
      <c r="E1" s="354"/>
      <c r="F1" s="354"/>
      <c r="G1" s="354"/>
      <c r="H1" s="354"/>
      <c r="I1" s="355"/>
      <c r="J1" s="355"/>
      <c r="K1" s="356"/>
      <c r="L1" s="357"/>
      <c r="M1" s="354"/>
      <c r="N1" s="358"/>
      <c r="O1" s="153"/>
      <c r="P1" s="154"/>
      <c r="Q1" s="153"/>
      <c r="R1" s="153"/>
    </row>
    <row r="2" spans="1:18" x14ac:dyDescent="0.3">
      <c r="A2" s="359"/>
      <c r="B2" s="360" t="s">
        <v>556</v>
      </c>
      <c r="C2" s="360"/>
      <c r="D2" s="360"/>
      <c r="E2" s="360"/>
      <c r="F2" s="360"/>
      <c r="G2" s="360"/>
      <c r="H2" s="360"/>
      <c r="I2" s="361"/>
      <c r="J2" s="361"/>
      <c r="K2" s="362"/>
      <c r="L2" s="363"/>
      <c r="M2" s="360"/>
      <c r="N2" s="364"/>
      <c r="O2" s="153"/>
      <c r="P2" s="154"/>
      <c r="Q2" s="153"/>
      <c r="R2" s="153"/>
    </row>
    <row r="3" spans="1:18" x14ac:dyDescent="0.3">
      <c r="A3" s="359"/>
      <c r="B3" s="360"/>
      <c r="C3" s="360"/>
      <c r="D3" s="360"/>
      <c r="E3" s="360"/>
      <c r="F3" s="360"/>
      <c r="G3" s="360"/>
      <c r="H3" s="360"/>
      <c r="I3" s="361"/>
      <c r="J3" s="361"/>
      <c r="K3" s="362"/>
      <c r="L3" s="365" t="s">
        <v>571</v>
      </c>
      <c r="M3" s="360"/>
      <c r="N3" s="364"/>
      <c r="O3" s="153"/>
      <c r="P3" s="154"/>
      <c r="Q3" s="153"/>
      <c r="R3" s="153"/>
    </row>
    <row r="4" spans="1:18" x14ac:dyDescent="0.3">
      <c r="A4" s="359"/>
      <c r="B4" s="360"/>
      <c r="C4" s="360"/>
      <c r="D4" s="360"/>
      <c r="E4" s="360"/>
      <c r="F4" s="360"/>
      <c r="G4" s="360"/>
      <c r="H4" s="360"/>
      <c r="I4" s="361"/>
      <c r="J4" s="361"/>
      <c r="K4" s="362"/>
      <c r="L4" s="363"/>
      <c r="M4" s="360"/>
      <c r="N4" s="364"/>
      <c r="O4" s="153"/>
      <c r="P4" s="154"/>
      <c r="Q4" s="153"/>
      <c r="R4" s="153"/>
    </row>
    <row r="5" spans="1:18" ht="27.6" x14ac:dyDescent="0.3">
      <c r="A5" s="359"/>
      <c r="B5" s="360"/>
      <c r="C5" s="366" t="s">
        <v>8</v>
      </c>
      <c r="D5" s="97"/>
      <c r="E5" s="367"/>
      <c r="F5" s="367"/>
      <c r="G5" s="367"/>
      <c r="H5" s="367"/>
      <c r="I5" s="361"/>
      <c r="J5" s="361"/>
      <c r="K5" s="362"/>
      <c r="L5" s="363"/>
      <c r="M5" s="360"/>
      <c r="N5" s="364"/>
      <c r="O5" s="153"/>
      <c r="P5" s="170" t="s">
        <v>0</v>
      </c>
      <c r="Q5" s="171">
        <v>10</v>
      </c>
      <c r="R5" s="153"/>
    </row>
    <row r="6" spans="1:18" ht="27.6" x14ac:dyDescent="0.3">
      <c r="A6" s="359"/>
      <c r="B6" s="360"/>
      <c r="C6" s="366" t="s">
        <v>9</v>
      </c>
      <c r="D6" s="97"/>
      <c r="E6" s="367"/>
      <c r="F6" s="367"/>
      <c r="G6" s="367"/>
      <c r="H6" s="367"/>
      <c r="I6" s="361"/>
      <c r="J6" s="361"/>
      <c r="K6" s="362"/>
      <c r="L6" s="363"/>
      <c r="M6" s="360"/>
      <c r="N6" s="364"/>
      <c r="O6" s="153"/>
      <c r="P6" s="172" t="s">
        <v>336</v>
      </c>
      <c r="Q6" s="171" t="e">
        <f>P104</f>
        <v>#N/A</v>
      </c>
      <c r="R6" s="153"/>
    </row>
    <row r="7" spans="1:18" ht="27.6" x14ac:dyDescent="0.3">
      <c r="A7" s="359"/>
      <c r="B7" s="360"/>
      <c r="C7" s="360"/>
      <c r="D7" s="97"/>
      <c r="E7" s="97"/>
      <c r="F7" s="97"/>
      <c r="G7" s="97"/>
      <c r="H7" s="367"/>
      <c r="I7" s="361"/>
      <c r="J7" s="361"/>
      <c r="K7" s="362"/>
      <c r="L7" s="363"/>
      <c r="M7" s="360"/>
      <c r="N7" s="364"/>
      <c r="O7" s="153"/>
      <c r="P7" s="170" t="s">
        <v>1</v>
      </c>
      <c r="Q7" s="171">
        <f>P141</f>
        <v>0</v>
      </c>
      <c r="R7" s="153"/>
    </row>
    <row r="8" spans="1:18" ht="27.6" x14ac:dyDescent="0.3">
      <c r="A8" s="359"/>
      <c r="B8" s="360"/>
      <c r="C8" s="360"/>
      <c r="D8" s="368" t="s">
        <v>10</v>
      </c>
      <c r="E8" s="367"/>
      <c r="F8" s="367"/>
      <c r="G8" s="367"/>
      <c r="H8" s="367"/>
      <c r="I8" s="361"/>
      <c r="J8" s="361"/>
      <c r="K8" s="362"/>
      <c r="L8" s="363"/>
      <c r="M8" s="360"/>
      <c r="N8" s="364"/>
      <c r="O8" s="153"/>
      <c r="P8" s="170" t="s">
        <v>2</v>
      </c>
      <c r="Q8" s="171">
        <f>P156</f>
        <v>0</v>
      </c>
      <c r="R8" s="153"/>
    </row>
    <row r="9" spans="1:18" ht="12.75" customHeight="1" x14ac:dyDescent="0.3">
      <c r="A9" s="359"/>
      <c r="B9" s="366"/>
      <c r="C9" s="366"/>
      <c r="D9" s="481" t="s">
        <v>565</v>
      </c>
      <c r="E9" s="481"/>
      <c r="F9" s="481"/>
      <c r="G9" s="481"/>
      <c r="H9" s="481"/>
      <c r="I9" s="481"/>
      <c r="J9" s="481"/>
      <c r="K9" s="481"/>
      <c r="L9" s="369"/>
      <c r="M9" s="360"/>
      <c r="N9" s="364"/>
      <c r="O9" s="153"/>
      <c r="P9" s="170" t="s">
        <v>3</v>
      </c>
      <c r="Q9" s="171">
        <f>P170</f>
        <v>0</v>
      </c>
      <c r="R9" s="153"/>
    </row>
    <row r="10" spans="1:18" ht="12.75" customHeight="1" x14ac:dyDescent="0.3">
      <c r="A10" s="359"/>
      <c r="B10" s="366"/>
      <c r="C10" s="366"/>
      <c r="D10" s="481"/>
      <c r="E10" s="481"/>
      <c r="F10" s="481"/>
      <c r="G10" s="481"/>
      <c r="H10" s="481"/>
      <c r="I10" s="481"/>
      <c r="J10" s="481"/>
      <c r="K10" s="481"/>
      <c r="L10" s="369"/>
      <c r="M10" s="360"/>
      <c r="N10" s="364"/>
      <c r="O10" s="153"/>
      <c r="P10" s="170" t="s">
        <v>4</v>
      </c>
      <c r="Q10" s="171">
        <f>P182</f>
        <v>0</v>
      </c>
      <c r="R10" s="153"/>
    </row>
    <row r="11" spans="1:18" x14ac:dyDescent="0.3">
      <c r="A11" s="359"/>
      <c r="B11" s="360"/>
      <c r="C11" s="360"/>
      <c r="D11" s="481"/>
      <c r="E11" s="481"/>
      <c r="F11" s="481"/>
      <c r="G11" s="481"/>
      <c r="H11" s="481"/>
      <c r="I11" s="481"/>
      <c r="J11" s="481"/>
      <c r="K11" s="481"/>
      <c r="L11" s="369"/>
      <c r="M11" s="360"/>
      <c r="N11" s="364"/>
      <c r="O11" s="153"/>
      <c r="P11" s="170" t="s">
        <v>337</v>
      </c>
      <c r="Q11" s="171">
        <f>P231</f>
        <v>0</v>
      </c>
      <c r="R11" s="153"/>
    </row>
    <row r="12" spans="1:18" x14ac:dyDescent="0.3">
      <c r="A12" s="359"/>
      <c r="B12" s="360"/>
      <c r="C12" s="360"/>
      <c r="D12" s="481"/>
      <c r="E12" s="481"/>
      <c r="F12" s="481"/>
      <c r="G12" s="481"/>
      <c r="H12" s="481"/>
      <c r="I12" s="481"/>
      <c r="J12" s="481"/>
      <c r="K12" s="481"/>
      <c r="L12" s="369"/>
      <c r="M12" s="360"/>
      <c r="N12" s="364"/>
      <c r="O12" s="153"/>
      <c r="P12" s="170" t="s">
        <v>5</v>
      </c>
      <c r="Q12" s="171">
        <f>P245</f>
        <v>0</v>
      </c>
      <c r="R12" s="153"/>
    </row>
    <row r="13" spans="1:18" x14ac:dyDescent="0.3">
      <c r="A13" s="359"/>
      <c r="B13" s="360"/>
      <c r="C13" s="360"/>
      <c r="D13" s="360"/>
      <c r="E13" s="360"/>
      <c r="F13" s="360"/>
      <c r="G13" s="360"/>
      <c r="H13" s="360"/>
      <c r="I13" s="361"/>
      <c r="J13" s="361"/>
      <c r="K13" s="362"/>
      <c r="L13" s="363"/>
      <c r="M13" s="360"/>
      <c r="N13" s="364"/>
      <c r="O13" s="153"/>
      <c r="P13" s="170" t="s">
        <v>6</v>
      </c>
      <c r="Q13" s="171" t="e">
        <f>P261</f>
        <v>#N/A</v>
      </c>
      <c r="R13" s="153"/>
    </row>
    <row r="14" spans="1:18" ht="12.75" customHeight="1" outlineLevel="1" x14ac:dyDescent="0.3">
      <c r="A14" s="359"/>
      <c r="B14" s="360"/>
      <c r="C14" s="360"/>
      <c r="D14" s="482" t="s">
        <v>564</v>
      </c>
      <c r="E14" s="482"/>
      <c r="F14" s="482"/>
      <c r="G14" s="482"/>
      <c r="H14" s="482"/>
      <c r="I14" s="482"/>
      <c r="J14" s="482"/>
      <c r="K14" s="482"/>
      <c r="L14" s="363"/>
      <c r="M14" s="360"/>
      <c r="N14" s="364"/>
      <c r="O14" s="153"/>
      <c r="P14" s="170" t="s">
        <v>7</v>
      </c>
      <c r="Q14" s="171">
        <f>P275</f>
        <v>0</v>
      </c>
      <c r="R14" s="153"/>
    </row>
    <row r="15" spans="1:18" outlineLevel="1" x14ac:dyDescent="0.3">
      <c r="A15" s="359"/>
      <c r="B15" s="360"/>
      <c r="C15" s="360"/>
      <c r="D15" s="482"/>
      <c r="E15" s="482"/>
      <c r="F15" s="482"/>
      <c r="G15" s="482"/>
      <c r="H15" s="482"/>
      <c r="I15" s="482"/>
      <c r="J15" s="482"/>
      <c r="K15" s="482"/>
      <c r="L15" s="363"/>
      <c r="M15" s="360"/>
      <c r="N15" s="364"/>
      <c r="O15" s="153"/>
      <c r="P15" s="154"/>
      <c r="Q15" s="153"/>
      <c r="R15" s="153"/>
    </row>
    <row r="16" spans="1:18" outlineLevel="1" x14ac:dyDescent="0.3">
      <c r="A16" s="359"/>
      <c r="B16" s="360"/>
      <c r="C16" s="360"/>
      <c r="D16" s="482"/>
      <c r="E16" s="482"/>
      <c r="F16" s="482"/>
      <c r="G16" s="482"/>
      <c r="H16" s="482"/>
      <c r="I16" s="482"/>
      <c r="J16" s="482"/>
      <c r="K16" s="482"/>
      <c r="L16" s="363"/>
      <c r="M16" s="360"/>
      <c r="N16" s="364"/>
      <c r="O16" s="153"/>
      <c r="P16" s="154"/>
      <c r="Q16" s="153"/>
      <c r="R16" s="153"/>
    </row>
    <row r="17" spans="1:18" ht="12.75" customHeight="1" outlineLevel="1" x14ac:dyDescent="0.3">
      <c r="A17" s="359"/>
      <c r="B17" s="360"/>
      <c r="C17" s="360"/>
      <c r="D17" s="482"/>
      <c r="E17" s="482"/>
      <c r="F17" s="482"/>
      <c r="G17" s="482"/>
      <c r="H17" s="482"/>
      <c r="I17" s="482"/>
      <c r="J17" s="482"/>
      <c r="K17" s="482"/>
      <c r="L17" s="363"/>
      <c r="M17" s="360"/>
      <c r="N17" s="364"/>
      <c r="O17" s="153"/>
      <c r="P17" s="154"/>
      <c r="Q17" s="153"/>
      <c r="R17" s="153"/>
    </row>
    <row r="18" spans="1:18" ht="12.75" customHeight="1" outlineLevel="1" x14ac:dyDescent="0.3">
      <c r="A18" s="359"/>
      <c r="B18" s="360"/>
      <c r="C18" s="360"/>
      <c r="D18" s="370"/>
      <c r="E18" s="370"/>
      <c r="F18" s="370"/>
      <c r="G18" s="370"/>
      <c r="H18" s="370"/>
      <c r="I18" s="370"/>
      <c r="J18" s="370"/>
      <c r="K18" s="362"/>
      <c r="L18" s="363"/>
      <c r="M18" s="360"/>
      <c r="N18" s="364"/>
      <c r="O18" s="153"/>
      <c r="P18" s="154"/>
      <c r="Q18" s="153"/>
      <c r="R18" s="153"/>
    </row>
    <row r="19" spans="1:18" outlineLevel="1" x14ac:dyDescent="0.3">
      <c r="A19" s="359"/>
      <c r="B19" s="360"/>
      <c r="C19" s="360"/>
      <c r="D19" s="370"/>
      <c r="E19" s="370"/>
      <c r="F19" s="370"/>
      <c r="G19" s="370"/>
      <c r="H19" s="370"/>
      <c r="I19" s="370"/>
      <c r="J19" s="370"/>
      <c r="K19" s="362"/>
      <c r="L19" s="363"/>
      <c r="M19" s="360"/>
      <c r="N19" s="364"/>
      <c r="O19" s="173"/>
      <c r="P19" s="154"/>
      <c r="Q19" s="153"/>
      <c r="R19" s="153"/>
    </row>
    <row r="20" spans="1:18" outlineLevel="1" x14ac:dyDescent="0.3">
      <c r="A20" s="359"/>
      <c r="B20" s="360"/>
      <c r="C20" s="360"/>
      <c r="D20" s="370"/>
      <c r="E20" s="370"/>
      <c r="F20" s="370"/>
      <c r="G20" s="370"/>
      <c r="H20" s="370"/>
      <c r="I20" s="361"/>
      <c r="J20" s="361"/>
      <c r="K20" s="362"/>
      <c r="L20" s="363"/>
      <c r="M20" s="360"/>
      <c r="N20" s="364"/>
      <c r="O20" s="153"/>
      <c r="P20" s="154"/>
      <c r="Q20" s="153"/>
      <c r="R20" s="153"/>
    </row>
    <row r="21" spans="1:18" outlineLevel="1" x14ac:dyDescent="0.3">
      <c r="A21" s="359"/>
      <c r="B21" s="360"/>
      <c r="C21" s="360"/>
      <c r="D21" s="370"/>
      <c r="E21" s="370"/>
      <c r="F21" s="370"/>
      <c r="G21" s="370"/>
      <c r="H21" s="370"/>
      <c r="I21" s="361"/>
      <c r="J21" s="361"/>
      <c r="K21" s="362"/>
      <c r="L21" s="363"/>
      <c r="M21" s="360"/>
      <c r="N21" s="364"/>
      <c r="O21" s="153"/>
      <c r="P21" s="154"/>
      <c r="Q21" s="153"/>
      <c r="R21" s="153"/>
    </row>
    <row r="22" spans="1:18" outlineLevel="1" x14ac:dyDescent="0.3">
      <c r="A22" s="359"/>
      <c r="B22" s="360"/>
      <c r="C22" s="360"/>
      <c r="D22" s="360"/>
      <c r="E22" s="360"/>
      <c r="F22" s="360"/>
      <c r="G22" s="360"/>
      <c r="H22" s="360"/>
      <c r="I22" s="361"/>
      <c r="J22" s="361"/>
      <c r="K22" s="362"/>
      <c r="L22" s="363"/>
      <c r="M22" s="360"/>
      <c r="N22" s="364"/>
      <c r="O22" s="153"/>
      <c r="P22" s="154"/>
      <c r="Q22" s="153"/>
      <c r="R22" s="153"/>
    </row>
    <row r="23" spans="1:18" outlineLevel="1" x14ac:dyDescent="0.3">
      <c r="A23" s="359"/>
      <c r="B23" s="360"/>
      <c r="C23" s="360"/>
      <c r="D23" s="360"/>
      <c r="E23" s="360"/>
      <c r="F23" s="360"/>
      <c r="G23" s="360"/>
      <c r="H23" s="360"/>
      <c r="I23" s="361"/>
      <c r="J23" s="361"/>
      <c r="K23" s="362"/>
      <c r="L23" s="363"/>
      <c r="M23" s="360"/>
      <c r="N23" s="364"/>
      <c r="O23" s="153"/>
      <c r="P23" s="154"/>
      <c r="Q23" s="153"/>
      <c r="R23" s="153"/>
    </row>
    <row r="24" spans="1:18" outlineLevel="1" x14ac:dyDescent="0.3">
      <c r="A24" s="371"/>
      <c r="B24" s="372"/>
      <c r="C24" s="372"/>
      <c r="D24" s="372"/>
      <c r="E24" s="372"/>
      <c r="F24" s="372"/>
      <c r="G24" s="372"/>
      <c r="H24" s="372"/>
      <c r="I24" s="373"/>
      <c r="J24" s="373"/>
      <c r="K24" s="374"/>
      <c r="L24" s="375"/>
      <c r="M24" s="372"/>
      <c r="N24" s="376"/>
      <c r="O24" s="153"/>
      <c r="P24" s="154"/>
      <c r="Q24" s="153"/>
      <c r="R24" s="153"/>
    </row>
    <row r="25" spans="1:18" outlineLevel="1" x14ac:dyDescent="0.3">
      <c r="A25" s="359"/>
      <c r="B25" s="360"/>
      <c r="C25" s="360"/>
      <c r="D25" s="360"/>
      <c r="E25" s="360"/>
      <c r="F25" s="360"/>
      <c r="G25" s="360"/>
      <c r="H25" s="360"/>
      <c r="I25" s="361"/>
      <c r="J25" s="361"/>
      <c r="K25" s="362"/>
      <c r="L25" s="363"/>
      <c r="M25" s="360"/>
      <c r="N25" s="364"/>
      <c r="O25" s="153"/>
      <c r="P25" s="154"/>
      <c r="Q25" s="153"/>
      <c r="R25" s="153"/>
    </row>
    <row r="26" spans="1:18" outlineLevel="1" x14ac:dyDescent="0.3">
      <c r="A26" s="359"/>
      <c r="B26" s="360"/>
      <c r="C26" s="360"/>
      <c r="D26" s="360"/>
      <c r="E26" s="360"/>
      <c r="F26" s="360"/>
      <c r="G26" s="360"/>
      <c r="H26" s="360"/>
      <c r="I26" s="361"/>
      <c r="J26" s="361"/>
      <c r="K26" s="362"/>
      <c r="L26" s="363"/>
      <c r="M26" s="360"/>
      <c r="N26" s="364"/>
      <c r="O26" s="153"/>
      <c r="P26" s="154"/>
      <c r="Q26" s="153"/>
      <c r="R26" s="153"/>
    </row>
    <row r="27" spans="1:18" outlineLevel="1" x14ac:dyDescent="0.3">
      <c r="A27" s="359"/>
      <c r="B27" s="360"/>
      <c r="C27" s="360"/>
      <c r="D27" s="360"/>
      <c r="E27" s="360"/>
      <c r="F27" s="360"/>
      <c r="G27" s="360"/>
      <c r="H27" s="360"/>
      <c r="I27" s="361"/>
      <c r="J27" s="361"/>
      <c r="K27" s="362"/>
      <c r="L27" s="363"/>
      <c r="M27" s="360"/>
      <c r="N27" s="364"/>
      <c r="O27" s="153"/>
      <c r="P27" s="154"/>
      <c r="Q27" s="153"/>
      <c r="R27" s="153"/>
    </row>
    <row r="28" spans="1:18" outlineLevel="1" x14ac:dyDescent="0.3">
      <c r="A28" s="359"/>
      <c r="B28" s="360"/>
      <c r="C28" s="360"/>
      <c r="D28" s="360"/>
      <c r="E28" s="360"/>
      <c r="F28" s="360"/>
      <c r="G28" s="360"/>
      <c r="H28" s="360"/>
      <c r="I28" s="361"/>
      <c r="J28" s="361"/>
      <c r="K28" s="362"/>
      <c r="L28" s="363"/>
      <c r="M28" s="360"/>
      <c r="N28" s="364"/>
      <c r="O28" s="153"/>
      <c r="P28" s="154"/>
      <c r="Q28" s="153"/>
      <c r="R28" s="153"/>
    </row>
    <row r="29" spans="1:18" outlineLevel="1" x14ac:dyDescent="0.3">
      <c r="A29" s="359"/>
      <c r="B29" s="360"/>
      <c r="C29" s="360"/>
      <c r="D29" s="360"/>
      <c r="E29" s="360"/>
      <c r="F29" s="360"/>
      <c r="G29" s="360"/>
      <c r="H29" s="360"/>
      <c r="I29" s="361"/>
      <c r="J29" s="361"/>
      <c r="K29" s="362"/>
      <c r="L29" s="363"/>
      <c r="M29" s="360"/>
      <c r="N29" s="364"/>
      <c r="O29" s="153"/>
      <c r="P29" s="154"/>
      <c r="Q29" s="153"/>
      <c r="R29" s="153"/>
    </row>
    <row r="30" spans="1:18" outlineLevel="1" x14ac:dyDescent="0.3">
      <c r="A30" s="359"/>
      <c r="B30" s="360"/>
      <c r="C30" s="360"/>
      <c r="D30" s="360"/>
      <c r="E30" s="360"/>
      <c r="F30" s="360"/>
      <c r="G30" s="360"/>
      <c r="H30" s="360"/>
      <c r="I30" s="361"/>
      <c r="J30" s="361"/>
      <c r="K30" s="362"/>
      <c r="L30" s="363"/>
      <c r="M30" s="360"/>
      <c r="N30" s="364"/>
      <c r="O30" s="153"/>
      <c r="P30" s="154"/>
      <c r="Q30" s="153"/>
      <c r="R30" s="153"/>
    </row>
    <row r="31" spans="1:18" outlineLevel="1" x14ac:dyDescent="0.3">
      <c r="A31" s="359"/>
      <c r="B31" s="360"/>
      <c r="C31" s="360"/>
      <c r="D31" s="360"/>
      <c r="E31" s="360"/>
      <c r="F31" s="360"/>
      <c r="G31" s="360"/>
      <c r="H31" s="360"/>
      <c r="I31" s="361"/>
      <c r="J31" s="361"/>
      <c r="K31" s="362"/>
      <c r="L31" s="363"/>
      <c r="M31" s="360"/>
      <c r="N31" s="364"/>
      <c r="O31" s="153"/>
      <c r="P31" s="154"/>
      <c r="Q31" s="153"/>
      <c r="R31" s="153"/>
    </row>
    <row r="32" spans="1:18" outlineLevel="1" x14ac:dyDescent="0.3">
      <c r="A32" s="359"/>
      <c r="B32" s="360"/>
      <c r="C32" s="360"/>
      <c r="D32" s="360"/>
      <c r="E32" s="360"/>
      <c r="F32" s="360"/>
      <c r="G32" s="360"/>
      <c r="H32" s="360"/>
      <c r="I32" s="361"/>
      <c r="J32" s="361"/>
      <c r="K32" s="362"/>
      <c r="L32" s="363"/>
      <c r="M32" s="360"/>
      <c r="N32" s="364"/>
      <c r="O32" s="153"/>
      <c r="P32" s="154"/>
      <c r="Q32" s="153"/>
      <c r="R32" s="153"/>
    </row>
    <row r="33" spans="1:18" outlineLevel="1" x14ac:dyDescent="0.3">
      <c r="A33" s="359"/>
      <c r="B33" s="360"/>
      <c r="C33" s="360"/>
      <c r="D33" s="360"/>
      <c r="E33" s="360"/>
      <c r="F33" s="360"/>
      <c r="G33" s="360"/>
      <c r="H33" s="360"/>
      <c r="I33" s="361"/>
      <c r="J33" s="361"/>
      <c r="K33" s="362"/>
      <c r="L33" s="363"/>
      <c r="M33" s="360"/>
      <c r="N33" s="364"/>
      <c r="O33" s="153"/>
      <c r="P33" s="154"/>
      <c r="Q33" s="153"/>
      <c r="R33" s="153"/>
    </row>
    <row r="34" spans="1:18" outlineLevel="1" x14ac:dyDescent="0.3">
      <c r="A34" s="359"/>
      <c r="B34" s="360"/>
      <c r="C34" s="360"/>
      <c r="D34" s="360"/>
      <c r="E34" s="360"/>
      <c r="F34" s="360"/>
      <c r="G34" s="360"/>
      <c r="H34" s="360"/>
      <c r="I34" s="361"/>
      <c r="J34" s="361"/>
      <c r="K34" s="362"/>
      <c r="L34" s="363"/>
      <c r="M34" s="360"/>
      <c r="N34" s="364"/>
      <c r="O34" s="153"/>
      <c r="P34" s="154"/>
      <c r="Q34" s="153"/>
      <c r="R34" s="153"/>
    </row>
    <row r="35" spans="1:18" outlineLevel="1" x14ac:dyDescent="0.3">
      <c r="A35" s="359"/>
      <c r="B35" s="360"/>
      <c r="C35" s="360"/>
      <c r="D35" s="360"/>
      <c r="E35" s="360"/>
      <c r="F35" s="360"/>
      <c r="G35" s="360"/>
      <c r="H35" s="360"/>
      <c r="I35" s="361"/>
      <c r="J35" s="361"/>
      <c r="K35" s="362"/>
      <c r="L35" s="363"/>
      <c r="M35" s="360"/>
      <c r="N35" s="364"/>
      <c r="O35" s="153"/>
      <c r="P35" s="154"/>
      <c r="Q35" s="153"/>
      <c r="R35" s="153"/>
    </row>
    <row r="36" spans="1:18" outlineLevel="1" x14ac:dyDescent="0.3">
      <c r="A36" s="359"/>
      <c r="B36" s="360"/>
      <c r="C36" s="360"/>
      <c r="D36" s="360"/>
      <c r="E36" s="360"/>
      <c r="F36" s="360"/>
      <c r="G36" s="360"/>
      <c r="H36" s="360"/>
      <c r="I36" s="361"/>
      <c r="J36" s="361"/>
      <c r="K36" s="362"/>
      <c r="L36" s="363"/>
      <c r="M36" s="360"/>
      <c r="N36" s="364"/>
      <c r="O36" s="153"/>
      <c r="P36" s="154"/>
      <c r="Q36" s="153"/>
      <c r="R36" s="153"/>
    </row>
    <row r="37" spans="1:18" outlineLevel="1" x14ac:dyDescent="0.3">
      <c r="A37" s="359"/>
      <c r="B37" s="360"/>
      <c r="C37" s="360"/>
      <c r="D37" s="360"/>
      <c r="E37" s="360"/>
      <c r="F37" s="360"/>
      <c r="G37" s="360"/>
      <c r="H37" s="360"/>
      <c r="I37" s="361"/>
      <c r="J37" s="361"/>
      <c r="K37" s="362"/>
      <c r="L37" s="363"/>
      <c r="M37" s="360"/>
      <c r="N37" s="364"/>
      <c r="O37" s="153"/>
      <c r="P37" s="154"/>
      <c r="Q37" s="153"/>
      <c r="R37" s="153"/>
    </row>
    <row r="38" spans="1:18" outlineLevel="1" x14ac:dyDescent="0.3">
      <c r="A38" s="359"/>
      <c r="B38" s="360"/>
      <c r="C38" s="360"/>
      <c r="D38" s="360"/>
      <c r="E38" s="360"/>
      <c r="F38" s="360"/>
      <c r="G38" s="360"/>
      <c r="H38" s="360"/>
      <c r="I38" s="361"/>
      <c r="J38" s="361"/>
      <c r="K38" s="362"/>
      <c r="L38" s="363"/>
      <c r="M38" s="360"/>
      <c r="N38" s="364"/>
      <c r="O38" s="153"/>
      <c r="P38" s="154"/>
      <c r="Q38" s="153"/>
      <c r="R38" s="153"/>
    </row>
    <row r="39" spans="1:18" outlineLevel="1" x14ac:dyDescent="0.3">
      <c r="A39" s="359"/>
      <c r="B39" s="360"/>
      <c r="C39" s="360"/>
      <c r="D39" s="360"/>
      <c r="E39" s="360"/>
      <c r="F39" s="360"/>
      <c r="G39" s="360"/>
      <c r="H39" s="360"/>
      <c r="I39" s="361"/>
      <c r="J39" s="361"/>
      <c r="K39" s="362"/>
      <c r="L39" s="363"/>
      <c r="M39" s="360"/>
      <c r="N39" s="364"/>
      <c r="O39" s="153"/>
      <c r="P39" s="154"/>
      <c r="Q39" s="153"/>
      <c r="R39" s="153"/>
    </row>
    <row r="40" spans="1:18" outlineLevel="1" x14ac:dyDescent="0.3">
      <c r="A40" s="359"/>
      <c r="B40" s="360"/>
      <c r="C40" s="360"/>
      <c r="D40" s="360"/>
      <c r="E40" s="360"/>
      <c r="F40" s="360"/>
      <c r="G40" s="360"/>
      <c r="H40" s="360"/>
      <c r="I40" s="361"/>
      <c r="J40" s="361"/>
      <c r="K40" s="362"/>
      <c r="L40" s="363"/>
      <c r="M40" s="360"/>
      <c r="N40" s="364"/>
      <c r="O40" s="153"/>
      <c r="P40" s="154"/>
      <c r="Q40" s="153"/>
      <c r="R40" s="153"/>
    </row>
    <row r="41" spans="1:18" outlineLevel="1" x14ac:dyDescent="0.3">
      <c r="A41" s="359"/>
      <c r="B41" s="360"/>
      <c r="C41" s="360"/>
      <c r="D41" s="360"/>
      <c r="E41" s="360"/>
      <c r="F41" s="360"/>
      <c r="G41" s="360"/>
      <c r="H41" s="360"/>
      <c r="I41" s="361"/>
      <c r="J41" s="361"/>
      <c r="K41" s="362"/>
      <c r="L41" s="363"/>
      <c r="M41" s="360"/>
      <c r="N41" s="364"/>
      <c r="O41" s="153"/>
      <c r="P41" s="154"/>
      <c r="Q41" s="153"/>
      <c r="R41" s="153"/>
    </row>
    <row r="42" spans="1:18" outlineLevel="1" x14ac:dyDescent="0.3">
      <c r="A42" s="359"/>
      <c r="B42" s="360"/>
      <c r="C42" s="360"/>
      <c r="D42" s="360"/>
      <c r="E42" s="360"/>
      <c r="F42" s="360"/>
      <c r="G42" s="360"/>
      <c r="H42" s="360"/>
      <c r="I42" s="361"/>
      <c r="J42" s="361"/>
      <c r="K42" s="362"/>
      <c r="L42" s="363"/>
      <c r="M42" s="360"/>
      <c r="N42" s="364"/>
      <c r="O42" s="153"/>
      <c r="P42" s="154"/>
      <c r="Q42" s="153"/>
      <c r="R42" s="153"/>
    </row>
    <row r="43" spans="1:18" outlineLevel="1" x14ac:dyDescent="0.3">
      <c r="A43" s="359"/>
      <c r="B43" s="360"/>
      <c r="C43" s="360"/>
      <c r="D43" s="360"/>
      <c r="E43" s="360"/>
      <c r="F43" s="360"/>
      <c r="G43" s="360"/>
      <c r="H43" s="360"/>
      <c r="I43" s="361"/>
      <c r="J43" s="361"/>
      <c r="K43" s="362"/>
      <c r="L43" s="363"/>
      <c r="M43" s="360"/>
      <c r="N43" s="364"/>
      <c r="O43" s="153"/>
      <c r="P43" s="154"/>
      <c r="Q43" s="153"/>
      <c r="R43" s="153"/>
    </row>
    <row r="44" spans="1:18" outlineLevel="1" x14ac:dyDescent="0.3">
      <c r="A44" s="359"/>
      <c r="B44" s="360"/>
      <c r="C44" s="360"/>
      <c r="D44" s="360"/>
      <c r="E44" s="360"/>
      <c r="F44" s="360"/>
      <c r="G44" s="360"/>
      <c r="H44" s="360"/>
      <c r="I44" s="361"/>
      <c r="J44" s="361"/>
      <c r="K44" s="362"/>
      <c r="L44" s="363"/>
      <c r="M44" s="360"/>
      <c r="N44" s="364"/>
      <c r="O44" s="153"/>
      <c r="P44" s="154"/>
      <c r="Q44" s="153"/>
      <c r="R44" s="153"/>
    </row>
    <row r="45" spans="1:18" outlineLevel="1" x14ac:dyDescent="0.3">
      <c r="A45" s="359"/>
      <c r="B45" s="360"/>
      <c r="C45" s="360"/>
      <c r="D45" s="360"/>
      <c r="E45" s="360"/>
      <c r="F45" s="360"/>
      <c r="G45" s="360"/>
      <c r="H45" s="360"/>
      <c r="I45" s="361"/>
      <c r="J45" s="361"/>
      <c r="K45" s="362"/>
      <c r="L45" s="363"/>
      <c r="M45" s="360"/>
      <c r="N45" s="364"/>
      <c r="O45" s="153"/>
      <c r="P45" s="154"/>
      <c r="Q45" s="153"/>
      <c r="R45" s="153"/>
    </row>
    <row r="46" spans="1:18" outlineLevel="1" x14ac:dyDescent="0.3">
      <c r="A46" s="359"/>
      <c r="B46" s="360"/>
      <c r="C46" s="360"/>
      <c r="D46" s="360"/>
      <c r="E46" s="360"/>
      <c r="F46" s="360"/>
      <c r="G46" s="360"/>
      <c r="H46" s="360"/>
      <c r="I46" s="361"/>
      <c r="J46" s="361"/>
      <c r="K46" s="362"/>
      <c r="L46" s="363"/>
      <c r="M46" s="360"/>
      <c r="N46" s="364"/>
      <c r="O46" s="153"/>
      <c r="P46" s="154"/>
      <c r="Q46" s="153"/>
      <c r="R46" s="153"/>
    </row>
    <row r="47" spans="1:18" outlineLevel="1" x14ac:dyDescent="0.3">
      <c r="A47" s="359"/>
      <c r="B47" s="360"/>
      <c r="C47" s="360"/>
      <c r="D47" s="360"/>
      <c r="E47" s="360"/>
      <c r="F47" s="360"/>
      <c r="G47" s="360"/>
      <c r="H47" s="360"/>
      <c r="I47" s="361"/>
      <c r="J47" s="361"/>
      <c r="K47" s="362"/>
      <c r="L47" s="363"/>
      <c r="M47" s="360"/>
      <c r="N47" s="364"/>
      <c r="O47" s="153"/>
      <c r="P47" s="154"/>
      <c r="Q47" s="153"/>
      <c r="R47" s="153"/>
    </row>
    <row r="48" spans="1:18" outlineLevel="1" x14ac:dyDescent="0.3">
      <c r="A48" s="359"/>
      <c r="B48" s="360"/>
      <c r="C48" s="360"/>
      <c r="D48" s="360"/>
      <c r="E48" s="360"/>
      <c r="F48" s="360"/>
      <c r="G48" s="360"/>
      <c r="H48" s="360"/>
      <c r="I48" s="361"/>
      <c r="J48" s="361"/>
      <c r="K48" s="362"/>
      <c r="L48" s="363"/>
      <c r="M48" s="360"/>
      <c r="N48" s="364"/>
      <c r="O48" s="153"/>
      <c r="P48" s="154"/>
      <c r="Q48" s="153"/>
      <c r="R48" s="153"/>
    </row>
    <row r="49" spans="1:18" x14ac:dyDescent="0.3">
      <c r="A49" s="571"/>
      <c r="B49" s="572"/>
      <c r="C49" s="572"/>
      <c r="D49" s="573"/>
      <c r="E49" s="573"/>
      <c r="F49" s="573"/>
      <c r="G49" s="573"/>
      <c r="H49" s="573"/>
      <c r="I49" s="175"/>
      <c r="J49" s="175"/>
      <c r="K49" s="447"/>
      <c r="L49" s="447"/>
      <c r="M49" s="447"/>
      <c r="N49" s="176"/>
      <c r="O49" s="153"/>
      <c r="P49" s="154"/>
      <c r="Q49" s="153"/>
      <c r="R49" s="153"/>
    </row>
    <row r="50" spans="1:18" s="179" customFormat="1" x14ac:dyDescent="0.3">
      <c r="A50" s="574"/>
      <c r="B50" s="575" t="s">
        <v>11</v>
      </c>
      <c r="C50" s="575"/>
      <c r="D50" s="576"/>
      <c r="E50" s="576"/>
      <c r="F50" s="576"/>
      <c r="G50" s="576"/>
      <c r="H50" s="576"/>
      <c r="I50" s="136" t="s">
        <v>12</v>
      </c>
      <c r="J50" s="136"/>
      <c r="K50" s="584" t="s">
        <v>13</v>
      </c>
      <c r="L50" s="584"/>
      <c r="M50" s="584"/>
      <c r="N50" s="377" t="s">
        <v>14</v>
      </c>
      <c r="O50" s="173"/>
      <c r="P50" s="178"/>
      <c r="Q50" s="173"/>
      <c r="R50" s="173"/>
    </row>
    <row r="51" spans="1:18" ht="26.4" x14ac:dyDescent="0.3">
      <c r="A51" s="577"/>
      <c r="B51" s="578" t="s">
        <v>15</v>
      </c>
      <c r="C51" s="578"/>
      <c r="D51" s="578"/>
      <c r="E51" s="578"/>
      <c r="F51" s="578"/>
      <c r="G51" s="578"/>
      <c r="H51" s="578"/>
      <c r="I51" s="448"/>
      <c r="J51" s="448"/>
      <c r="K51" s="585"/>
      <c r="L51" s="579"/>
      <c r="M51" s="578"/>
      <c r="N51" s="378" t="s">
        <v>569</v>
      </c>
      <c r="O51" s="153"/>
      <c r="P51" s="154"/>
      <c r="Q51" s="153"/>
      <c r="R51" s="153"/>
    </row>
    <row r="52" spans="1:18" x14ac:dyDescent="0.3">
      <c r="A52" s="577"/>
      <c r="B52" s="578" t="s">
        <v>16</v>
      </c>
      <c r="C52" s="578"/>
      <c r="D52" s="578"/>
      <c r="E52" s="578"/>
      <c r="F52" s="578"/>
      <c r="G52" s="578"/>
      <c r="H52" s="578"/>
      <c r="I52" s="448"/>
      <c r="J52" s="448"/>
      <c r="K52" s="585"/>
      <c r="L52" s="579"/>
      <c r="M52" s="578"/>
      <c r="N52" s="141"/>
      <c r="O52" s="153"/>
      <c r="P52" s="154"/>
      <c r="Q52" s="153"/>
      <c r="R52" s="153"/>
    </row>
    <row r="53" spans="1:18" ht="14.4" customHeight="1" x14ac:dyDescent="0.3">
      <c r="A53" s="577"/>
      <c r="B53" s="579" t="s">
        <v>17</v>
      </c>
      <c r="C53" s="579"/>
      <c r="D53" s="579"/>
      <c r="E53" s="579"/>
      <c r="F53" s="579"/>
      <c r="G53" s="579"/>
      <c r="H53" s="579"/>
      <c r="I53" s="135" t="b">
        <v>0</v>
      </c>
      <c r="J53" s="135"/>
      <c r="K53" s="585"/>
      <c r="L53" s="586" t="s">
        <v>535</v>
      </c>
      <c r="M53" s="578"/>
      <c r="N53" s="141"/>
      <c r="O53" s="153"/>
      <c r="P53" s="154"/>
      <c r="Q53" s="153"/>
      <c r="R53" s="153"/>
    </row>
    <row r="54" spans="1:18" x14ac:dyDescent="0.3">
      <c r="A54" s="577"/>
      <c r="B54" s="578"/>
      <c r="C54" s="578"/>
      <c r="D54" s="578"/>
      <c r="E54" s="578"/>
      <c r="F54" s="578"/>
      <c r="G54" s="578"/>
      <c r="H54" s="578"/>
      <c r="I54" s="158"/>
      <c r="J54" s="158"/>
      <c r="K54" s="585"/>
      <c r="L54" s="579"/>
      <c r="M54" s="578"/>
      <c r="N54" s="141"/>
      <c r="O54" s="153"/>
      <c r="P54" s="154"/>
      <c r="Q54" s="153"/>
      <c r="R54" s="153"/>
    </row>
    <row r="55" spans="1:18" x14ac:dyDescent="0.3">
      <c r="A55" s="580"/>
      <c r="B55" s="576" t="s">
        <v>299</v>
      </c>
      <c r="C55" s="576"/>
      <c r="D55" s="578"/>
      <c r="E55" s="578"/>
      <c r="F55" s="578"/>
      <c r="G55" s="578"/>
      <c r="H55" s="578"/>
      <c r="I55" s="471"/>
      <c r="J55" s="471"/>
      <c r="K55" s="585"/>
      <c r="L55" s="579"/>
      <c r="M55" s="578"/>
      <c r="N55" s="141"/>
      <c r="O55" s="153"/>
      <c r="P55" s="154"/>
      <c r="Q55" s="153"/>
      <c r="R55" s="153"/>
    </row>
    <row r="56" spans="1:18" x14ac:dyDescent="0.3">
      <c r="A56" s="581"/>
      <c r="B56" s="578" t="s">
        <v>18</v>
      </c>
      <c r="C56" s="578"/>
      <c r="D56" s="578"/>
      <c r="E56" s="578"/>
      <c r="F56" s="578"/>
      <c r="G56" s="578"/>
      <c r="H56" s="578"/>
      <c r="I56" s="472"/>
      <c r="J56" s="472"/>
      <c r="K56" s="585"/>
      <c r="L56" s="579"/>
      <c r="M56" s="578"/>
      <c r="N56" s="141"/>
      <c r="O56" s="153"/>
      <c r="P56" s="154"/>
      <c r="Q56" s="153"/>
      <c r="R56" s="153"/>
    </row>
    <row r="57" spans="1:18" x14ac:dyDescent="0.3">
      <c r="A57" s="577"/>
      <c r="B57" s="578" t="s">
        <v>19</v>
      </c>
      <c r="C57" s="578"/>
      <c r="D57" s="578"/>
      <c r="E57" s="578"/>
      <c r="F57" s="578"/>
      <c r="G57" s="578"/>
      <c r="H57" s="578"/>
      <c r="I57" s="472"/>
      <c r="J57" s="472"/>
      <c r="K57" s="585"/>
      <c r="L57" s="579"/>
      <c r="M57" s="578"/>
      <c r="N57" s="141"/>
      <c r="O57" s="153"/>
      <c r="P57" s="154"/>
      <c r="Q57" s="153"/>
      <c r="R57" s="153"/>
    </row>
    <row r="58" spans="1:18" x14ac:dyDescent="0.3">
      <c r="A58" s="577"/>
      <c r="B58" s="578" t="s">
        <v>347</v>
      </c>
      <c r="C58" s="578"/>
      <c r="D58" s="578"/>
      <c r="E58" s="578"/>
      <c r="F58" s="578"/>
      <c r="G58" s="578"/>
      <c r="H58" s="578"/>
      <c r="I58" s="472"/>
      <c r="J58" s="472"/>
      <c r="K58" s="585"/>
      <c r="L58" s="579"/>
      <c r="M58" s="578"/>
      <c r="N58" s="141"/>
      <c r="O58" s="153"/>
      <c r="P58" s="154"/>
      <c r="Q58" s="153"/>
      <c r="R58" s="153"/>
    </row>
    <row r="59" spans="1:18" x14ac:dyDescent="0.3">
      <c r="A59" s="577"/>
      <c r="B59" s="578" t="s">
        <v>346</v>
      </c>
      <c r="C59" s="578"/>
      <c r="D59" s="578"/>
      <c r="E59" s="578"/>
      <c r="F59" s="578"/>
      <c r="G59" s="578"/>
      <c r="H59" s="578"/>
      <c r="I59" s="472"/>
      <c r="J59" s="472"/>
      <c r="K59" s="585"/>
      <c r="L59" s="587"/>
      <c r="M59" s="578"/>
      <c r="N59" s="141"/>
      <c r="O59" s="153"/>
      <c r="P59" s="154"/>
      <c r="Q59" s="153"/>
      <c r="R59" s="153"/>
    </row>
    <row r="60" spans="1:18" ht="14.4" customHeight="1" x14ac:dyDescent="0.3">
      <c r="A60" s="577"/>
      <c r="B60" s="578" t="s">
        <v>20</v>
      </c>
      <c r="C60" s="578"/>
      <c r="D60" s="578"/>
      <c r="E60" s="578"/>
      <c r="F60" s="578"/>
      <c r="G60" s="578"/>
      <c r="H60" s="578"/>
      <c r="I60" s="472"/>
      <c r="J60" s="472"/>
      <c r="K60" s="585"/>
      <c r="L60" s="588" t="s">
        <v>358</v>
      </c>
      <c r="M60" s="589"/>
      <c r="N60" s="379" t="s">
        <v>357</v>
      </c>
      <c r="O60" s="153"/>
      <c r="P60" s="154"/>
      <c r="Q60" s="153"/>
      <c r="R60" s="153"/>
    </row>
    <row r="61" spans="1:18" x14ac:dyDescent="0.3">
      <c r="A61" s="577"/>
      <c r="B61" s="578" t="s">
        <v>21</v>
      </c>
      <c r="C61" s="578"/>
      <c r="D61" s="578"/>
      <c r="E61" s="578"/>
      <c r="F61" s="578"/>
      <c r="G61" s="578"/>
      <c r="H61" s="578"/>
      <c r="I61" s="472"/>
      <c r="J61" s="472"/>
      <c r="K61" s="590" t="s">
        <v>297</v>
      </c>
      <c r="L61" s="591"/>
      <c r="M61" s="592" t="s">
        <v>22</v>
      </c>
      <c r="N61" s="379" t="s">
        <v>23</v>
      </c>
      <c r="O61" s="153"/>
      <c r="P61" s="154"/>
      <c r="Q61" s="153"/>
      <c r="R61" s="153"/>
    </row>
    <row r="62" spans="1:18" x14ac:dyDescent="0.3">
      <c r="A62" s="577"/>
      <c r="B62" s="578" t="s">
        <v>392</v>
      </c>
      <c r="C62" s="578"/>
      <c r="D62" s="578"/>
      <c r="E62" s="578"/>
      <c r="F62" s="578"/>
      <c r="G62" s="578"/>
      <c r="H62" s="578"/>
      <c r="I62" s="472"/>
      <c r="J62" s="472"/>
      <c r="K62" s="590" t="s">
        <v>297</v>
      </c>
      <c r="L62" s="591"/>
      <c r="M62" s="592" t="s">
        <v>24</v>
      </c>
      <c r="N62" s="379" t="s">
        <v>25</v>
      </c>
      <c r="O62" s="153"/>
      <c r="P62" s="154"/>
      <c r="Q62" s="153"/>
      <c r="R62" s="153"/>
    </row>
    <row r="63" spans="1:18" x14ac:dyDescent="0.3">
      <c r="A63" s="577"/>
      <c r="B63" s="578"/>
      <c r="C63" s="578"/>
      <c r="D63" s="578"/>
      <c r="E63" s="578"/>
      <c r="F63" s="578"/>
      <c r="G63" s="578"/>
      <c r="H63" s="578"/>
      <c r="I63" s="138"/>
      <c r="J63" s="138"/>
      <c r="K63" s="585"/>
      <c r="L63" s="578"/>
      <c r="M63" s="578"/>
      <c r="N63" s="379"/>
      <c r="O63" s="153"/>
      <c r="P63" s="154"/>
      <c r="Q63" s="153"/>
      <c r="R63" s="153"/>
    </row>
    <row r="64" spans="1:18" ht="13.2" customHeight="1" x14ac:dyDescent="0.3">
      <c r="A64" s="577"/>
      <c r="B64" s="578"/>
      <c r="C64" s="578"/>
      <c r="D64" s="578"/>
      <c r="E64" s="578"/>
      <c r="F64" s="578"/>
      <c r="G64" s="578"/>
      <c r="H64" s="578"/>
      <c r="I64" s="183" t="s">
        <v>26</v>
      </c>
      <c r="J64" s="183" t="s">
        <v>348</v>
      </c>
      <c r="K64" s="593"/>
      <c r="L64" s="586"/>
      <c r="M64" s="594"/>
      <c r="N64" s="379"/>
      <c r="O64" s="153"/>
      <c r="P64" s="154"/>
      <c r="Q64" s="153"/>
      <c r="R64" s="153"/>
    </row>
    <row r="65" spans="1:18" x14ac:dyDescent="0.3">
      <c r="A65" s="577"/>
      <c r="B65" s="582" t="s">
        <v>27</v>
      </c>
      <c r="C65" s="579"/>
      <c r="D65" s="579" t="s">
        <v>28</v>
      </c>
      <c r="E65" s="579"/>
      <c r="F65" s="579"/>
      <c r="G65" s="579"/>
      <c r="H65" s="579"/>
      <c r="I65" s="92"/>
      <c r="J65" s="93"/>
      <c r="K65" s="590" t="s">
        <v>297</v>
      </c>
      <c r="L65" s="591"/>
      <c r="M65" s="592" t="s">
        <v>30</v>
      </c>
      <c r="N65" s="379" t="s">
        <v>31</v>
      </c>
      <c r="O65" s="153"/>
      <c r="P65" s="154"/>
      <c r="Q65" s="153"/>
      <c r="R65" s="153"/>
    </row>
    <row r="66" spans="1:18" ht="15" customHeight="1" x14ac:dyDescent="0.25">
      <c r="A66" s="577"/>
      <c r="B66" s="582"/>
      <c r="C66" s="579"/>
      <c r="D66" s="579" t="s">
        <v>32</v>
      </c>
      <c r="E66" s="579"/>
      <c r="F66" s="579"/>
      <c r="G66" s="579"/>
      <c r="H66" s="579"/>
      <c r="I66" s="92"/>
      <c r="J66" s="94"/>
      <c r="K66" s="590" t="s">
        <v>297</v>
      </c>
      <c r="L66" s="595"/>
      <c r="M66" s="592" t="s">
        <v>34</v>
      </c>
      <c r="N66" s="380" t="s">
        <v>35</v>
      </c>
      <c r="O66" s="153"/>
      <c r="P66" s="154"/>
      <c r="Q66" s="153"/>
      <c r="R66" s="153"/>
    </row>
    <row r="67" spans="1:18" ht="15" customHeight="1" x14ac:dyDescent="0.25">
      <c r="A67" s="577"/>
      <c r="B67" s="582"/>
      <c r="C67" s="579"/>
      <c r="D67" s="579" t="s">
        <v>32</v>
      </c>
      <c r="E67" s="579"/>
      <c r="F67" s="579"/>
      <c r="G67" s="579"/>
      <c r="H67" s="579"/>
      <c r="I67" s="92"/>
      <c r="J67" s="94"/>
      <c r="K67" s="590" t="s">
        <v>297</v>
      </c>
      <c r="L67" s="591"/>
      <c r="M67" s="592" t="s">
        <v>345</v>
      </c>
      <c r="N67" s="380" t="s">
        <v>344</v>
      </c>
      <c r="O67" s="153"/>
      <c r="P67" s="154"/>
      <c r="Q67" s="153"/>
      <c r="R67" s="153"/>
    </row>
    <row r="68" spans="1:18" x14ac:dyDescent="0.3">
      <c r="A68" s="577"/>
      <c r="B68" s="578"/>
      <c r="C68" s="578"/>
      <c r="D68" s="578"/>
      <c r="E68" s="578"/>
      <c r="F68" s="578"/>
      <c r="G68" s="578"/>
      <c r="H68" s="578"/>
      <c r="I68" s="184"/>
      <c r="J68" s="185">
        <f>SUM(J65:J67)</f>
        <v>0</v>
      </c>
      <c r="K68" s="596" t="s">
        <v>37</v>
      </c>
      <c r="L68" s="596"/>
      <c r="M68" s="596"/>
      <c r="N68" s="141"/>
      <c r="O68" s="153"/>
      <c r="P68" s="154"/>
      <c r="Q68" s="153"/>
      <c r="R68" s="153"/>
    </row>
    <row r="69" spans="1:18" x14ac:dyDescent="0.3">
      <c r="A69" s="577"/>
      <c r="B69" s="578"/>
      <c r="C69" s="578"/>
      <c r="D69" s="578"/>
      <c r="E69" s="578"/>
      <c r="F69" s="578"/>
      <c r="G69" s="578"/>
      <c r="H69" s="578"/>
      <c r="I69" s="184"/>
      <c r="J69" s="185"/>
      <c r="K69" s="597"/>
      <c r="L69" s="598"/>
      <c r="M69" s="598"/>
      <c r="N69" s="141"/>
      <c r="O69" s="153"/>
      <c r="P69" s="154"/>
      <c r="Q69" s="153"/>
      <c r="R69" s="153"/>
    </row>
    <row r="70" spans="1:18" x14ac:dyDescent="0.3">
      <c r="A70" s="577"/>
      <c r="B70" s="578" t="s">
        <v>370</v>
      </c>
      <c r="C70" s="578"/>
      <c r="D70" s="578"/>
      <c r="E70" s="578"/>
      <c r="F70" s="578"/>
      <c r="G70" s="578"/>
      <c r="H70" s="578"/>
      <c r="I70" s="432"/>
      <c r="J70" s="432"/>
      <c r="K70" s="590" t="s">
        <v>297</v>
      </c>
      <c r="L70" s="591"/>
      <c r="M70" s="578"/>
      <c r="N70" s="141"/>
      <c r="O70" s="153"/>
      <c r="P70" s="154"/>
      <c r="Q70" s="153"/>
      <c r="R70" s="153"/>
    </row>
    <row r="71" spans="1:18" x14ac:dyDescent="0.3">
      <c r="A71" s="577"/>
      <c r="B71" s="578" t="s">
        <v>38</v>
      </c>
      <c r="C71" s="578"/>
      <c r="D71" s="578"/>
      <c r="E71" s="578"/>
      <c r="F71" s="578"/>
      <c r="G71" s="578"/>
      <c r="H71" s="578"/>
      <c r="I71" s="472"/>
      <c r="J71" s="472"/>
      <c r="K71" s="599"/>
      <c r="L71" s="591"/>
      <c r="M71" s="578"/>
      <c r="N71" s="141"/>
      <c r="O71" s="153"/>
      <c r="P71" s="154"/>
      <c r="Q71" s="153"/>
      <c r="R71" s="153"/>
    </row>
    <row r="72" spans="1:18" ht="27.6" customHeight="1" x14ac:dyDescent="0.3">
      <c r="A72" s="577"/>
      <c r="B72" s="578" t="s">
        <v>304</v>
      </c>
      <c r="C72" s="578"/>
      <c r="D72" s="578"/>
      <c r="E72" s="578"/>
      <c r="F72" s="578"/>
      <c r="G72" s="578"/>
      <c r="H72" s="578"/>
      <c r="I72" s="473"/>
      <c r="J72" s="473"/>
      <c r="K72" s="585" t="s">
        <v>39</v>
      </c>
      <c r="L72" s="600" t="s">
        <v>597</v>
      </c>
      <c r="M72" s="595"/>
      <c r="N72" s="141"/>
      <c r="O72" s="153"/>
      <c r="P72" s="154"/>
      <c r="Q72" s="153"/>
      <c r="R72" s="153"/>
    </row>
    <row r="73" spans="1:18" x14ac:dyDescent="0.3">
      <c r="A73" s="577"/>
      <c r="B73" s="578" t="s">
        <v>40</v>
      </c>
      <c r="C73" s="578"/>
      <c r="D73" s="578"/>
      <c r="E73" s="578"/>
      <c r="F73" s="578"/>
      <c r="G73" s="578"/>
      <c r="H73" s="578"/>
      <c r="I73" s="452"/>
      <c r="J73" s="453"/>
      <c r="K73" s="585" t="s">
        <v>41</v>
      </c>
      <c r="L73" s="579"/>
      <c r="M73" s="578"/>
      <c r="N73" s="141"/>
      <c r="O73" s="153"/>
      <c r="P73" s="154"/>
      <c r="Q73" s="153"/>
      <c r="R73" s="153"/>
    </row>
    <row r="74" spans="1:18" x14ac:dyDescent="0.3">
      <c r="A74" s="577"/>
      <c r="B74" s="578" t="s">
        <v>320</v>
      </c>
      <c r="C74" s="578"/>
      <c r="D74" s="578"/>
      <c r="E74" s="578"/>
      <c r="F74" s="578"/>
      <c r="G74" s="578"/>
      <c r="H74" s="578"/>
      <c r="I74" s="456" t="str">
        <f>IFERROR(I72/I73,"")</f>
        <v/>
      </c>
      <c r="J74" s="456"/>
      <c r="K74" s="596" t="s">
        <v>42</v>
      </c>
      <c r="L74" s="596"/>
      <c r="M74" s="596"/>
      <c r="N74" s="141"/>
      <c r="O74" s="153"/>
      <c r="P74" s="154"/>
      <c r="Q74" s="153"/>
      <c r="R74" s="153"/>
    </row>
    <row r="75" spans="1:18" x14ac:dyDescent="0.3">
      <c r="A75" s="577"/>
      <c r="B75" s="578"/>
      <c r="C75" s="578"/>
      <c r="D75" s="578"/>
      <c r="E75" s="578"/>
      <c r="F75" s="578"/>
      <c r="G75" s="578"/>
      <c r="H75" s="578"/>
      <c r="I75" s="186"/>
      <c r="J75" s="186"/>
      <c r="K75" s="585"/>
      <c r="L75" s="579"/>
      <c r="M75" s="578"/>
      <c r="N75" s="381"/>
      <c r="O75" s="153"/>
      <c r="P75" s="154"/>
      <c r="Q75" s="153"/>
      <c r="R75" s="153"/>
    </row>
    <row r="76" spans="1:18" ht="43.2" x14ac:dyDescent="0.3">
      <c r="A76" s="580"/>
      <c r="B76" s="576" t="s">
        <v>300</v>
      </c>
      <c r="C76" s="576"/>
      <c r="D76" s="578"/>
      <c r="E76" s="578"/>
      <c r="F76" s="578"/>
      <c r="G76" s="578"/>
      <c r="H76" s="578"/>
      <c r="I76" s="158"/>
      <c r="J76" s="158"/>
      <c r="K76" s="585"/>
      <c r="L76" s="579"/>
      <c r="M76" s="578"/>
      <c r="N76" s="395" t="s">
        <v>594</v>
      </c>
      <c r="O76" s="153"/>
      <c r="P76" s="154"/>
      <c r="Q76" s="153"/>
      <c r="R76" s="153"/>
    </row>
    <row r="77" spans="1:18" x14ac:dyDescent="0.3">
      <c r="A77" s="577"/>
      <c r="B77" s="578" t="s">
        <v>43</v>
      </c>
      <c r="C77" s="578"/>
      <c r="D77" s="578"/>
      <c r="E77" s="578"/>
      <c r="F77" s="578"/>
      <c r="G77" s="578"/>
      <c r="H77" s="578"/>
      <c r="I77" s="472"/>
      <c r="J77" s="472"/>
      <c r="K77" s="585"/>
      <c r="L77" s="579"/>
      <c r="M77" s="578"/>
      <c r="N77" s="141"/>
      <c r="O77" s="153"/>
      <c r="P77" s="154"/>
      <c r="Q77" s="153"/>
      <c r="R77" s="153"/>
    </row>
    <row r="78" spans="1:18" x14ac:dyDescent="0.3">
      <c r="A78" s="577"/>
      <c r="B78" s="578" t="s">
        <v>44</v>
      </c>
      <c r="C78" s="578"/>
      <c r="D78" s="578"/>
      <c r="E78" s="578"/>
      <c r="F78" s="578"/>
      <c r="G78" s="578"/>
      <c r="H78" s="578"/>
      <c r="I78" s="476"/>
      <c r="J78" s="476"/>
      <c r="K78" s="601" t="s">
        <v>45</v>
      </c>
      <c r="L78" s="602" t="s">
        <v>46</v>
      </c>
      <c r="M78" s="578"/>
      <c r="N78" s="141"/>
      <c r="O78" s="153"/>
      <c r="P78" s="154"/>
      <c r="Q78" s="153"/>
      <c r="R78" s="153"/>
    </row>
    <row r="79" spans="1:18" ht="13.2" customHeight="1" x14ac:dyDescent="0.3">
      <c r="A79" s="577"/>
      <c r="B79" s="578" t="s">
        <v>296</v>
      </c>
      <c r="C79" s="578"/>
      <c r="D79" s="578"/>
      <c r="E79" s="578"/>
      <c r="F79" s="578"/>
      <c r="G79" s="578"/>
      <c r="H79" s="578"/>
      <c r="I79" s="474" t="str">
        <f>IFERROR(I78/I72,"")</f>
        <v/>
      </c>
      <c r="J79" s="475"/>
      <c r="K79" s="593" t="s">
        <v>281</v>
      </c>
      <c r="L79" s="586" t="s">
        <v>47</v>
      </c>
      <c r="M79" s="578"/>
      <c r="N79" s="141"/>
      <c r="O79" s="153"/>
      <c r="P79" s="154"/>
      <c r="Q79" s="153"/>
      <c r="R79" s="153"/>
    </row>
    <row r="80" spans="1:18" x14ac:dyDescent="0.3">
      <c r="A80" s="577"/>
      <c r="B80" s="578"/>
      <c r="C80" s="578"/>
      <c r="D80" s="578"/>
      <c r="E80" s="578"/>
      <c r="F80" s="578"/>
      <c r="G80" s="578"/>
      <c r="H80" s="578"/>
      <c r="I80" s="187"/>
      <c r="J80" s="187"/>
      <c r="K80" s="603"/>
      <c r="L80" s="602"/>
      <c r="M80" s="578"/>
      <c r="N80" s="382"/>
      <c r="O80" s="153"/>
      <c r="P80" s="154"/>
      <c r="Q80" s="153"/>
      <c r="R80" s="153"/>
    </row>
    <row r="81" spans="1:18" x14ac:dyDescent="0.3">
      <c r="A81" s="580"/>
      <c r="B81" s="576" t="s">
        <v>301</v>
      </c>
      <c r="C81" s="576"/>
      <c r="D81" s="578"/>
      <c r="E81" s="578"/>
      <c r="F81" s="578"/>
      <c r="G81" s="578"/>
      <c r="H81" s="578"/>
      <c r="I81" s="158"/>
      <c r="J81" s="158"/>
      <c r="K81" s="585"/>
      <c r="L81" s="604"/>
      <c r="M81" s="578"/>
      <c r="N81" s="141"/>
      <c r="O81" s="153"/>
      <c r="P81" s="154"/>
      <c r="Q81" s="153"/>
      <c r="R81" s="153"/>
    </row>
    <row r="82" spans="1:18" ht="40.200000000000003" customHeight="1" x14ac:dyDescent="0.3">
      <c r="A82" s="577"/>
      <c r="B82" s="578" t="s">
        <v>48</v>
      </c>
      <c r="C82" s="578"/>
      <c r="D82" s="578"/>
      <c r="E82" s="578"/>
      <c r="F82" s="578"/>
      <c r="G82" s="578"/>
      <c r="H82" s="578"/>
      <c r="I82" s="472"/>
      <c r="J82" s="472"/>
      <c r="K82" s="601" t="s">
        <v>282</v>
      </c>
      <c r="L82" s="600" t="s">
        <v>596</v>
      </c>
      <c r="M82" s="578"/>
      <c r="N82" s="141"/>
      <c r="O82" s="153"/>
      <c r="P82" s="154"/>
      <c r="Q82" s="153"/>
      <c r="R82" s="153"/>
    </row>
    <row r="83" spans="1:18" x14ac:dyDescent="0.3">
      <c r="A83" s="577"/>
      <c r="B83" s="578" t="s">
        <v>49</v>
      </c>
      <c r="C83" s="578"/>
      <c r="D83" s="578"/>
      <c r="E83" s="578"/>
      <c r="F83" s="578"/>
      <c r="G83" s="578"/>
      <c r="H83" s="578"/>
      <c r="I83" s="472"/>
      <c r="J83" s="472"/>
      <c r="K83" s="605" t="s">
        <v>50</v>
      </c>
      <c r="L83" s="602" t="s">
        <v>598</v>
      </c>
      <c r="M83" s="578"/>
      <c r="N83" s="141"/>
      <c r="O83" s="153"/>
      <c r="P83" s="154"/>
      <c r="Q83" s="153"/>
      <c r="R83" s="153"/>
    </row>
    <row r="84" spans="1:18" x14ac:dyDescent="0.25">
      <c r="A84" s="577"/>
      <c r="B84" s="578"/>
      <c r="C84" s="578"/>
      <c r="D84" s="578"/>
      <c r="E84" s="578"/>
      <c r="F84" s="578"/>
      <c r="G84" s="578"/>
      <c r="H84" s="578"/>
      <c r="I84" s="158"/>
      <c r="J84" s="158"/>
      <c r="K84" s="606"/>
      <c r="L84" s="607"/>
      <c r="M84" s="608"/>
      <c r="N84" s="383"/>
      <c r="O84" s="153"/>
      <c r="P84" s="154"/>
      <c r="Q84" s="153"/>
      <c r="R84" s="153"/>
    </row>
    <row r="85" spans="1:18" x14ac:dyDescent="0.3">
      <c r="A85" s="580"/>
      <c r="B85" s="576" t="s">
        <v>302</v>
      </c>
      <c r="C85" s="576"/>
      <c r="D85" s="578"/>
      <c r="E85" s="578"/>
      <c r="F85" s="578"/>
      <c r="G85" s="578"/>
      <c r="H85" s="578"/>
      <c r="I85" s="158"/>
      <c r="J85" s="158"/>
      <c r="K85" s="585"/>
      <c r="L85" s="579"/>
      <c r="M85" s="604"/>
      <c r="N85" s="141"/>
      <c r="O85" s="153"/>
      <c r="P85" s="154"/>
      <c r="Q85" s="153"/>
      <c r="R85" s="153"/>
    </row>
    <row r="86" spans="1:18" ht="13.2" customHeight="1" x14ac:dyDescent="0.3">
      <c r="A86" s="577"/>
      <c r="B86" s="578" t="s">
        <v>295</v>
      </c>
      <c r="C86" s="578"/>
      <c r="D86" s="578"/>
      <c r="E86" s="578"/>
      <c r="F86" s="578"/>
      <c r="G86" s="578"/>
      <c r="H86" s="578"/>
      <c r="I86" s="477" t="str">
        <f>IFERROR(VLOOKUP(I77,F288:G310,2,FALSE),"")</f>
        <v/>
      </c>
      <c r="J86" s="477"/>
      <c r="K86" s="593" t="s">
        <v>51</v>
      </c>
      <c r="L86" s="586" t="s">
        <v>557</v>
      </c>
      <c r="M86" s="595"/>
      <c r="N86" s="379" t="s">
        <v>558</v>
      </c>
      <c r="O86" s="153"/>
      <c r="P86" s="154"/>
      <c r="Q86" s="153"/>
      <c r="R86" s="153"/>
    </row>
    <row r="87" spans="1:18" x14ac:dyDescent="0.3">
      <c r="A87" s="581"/>
      <c r="B87" s="578" t="s">
        <v>52</v>
      </c>
      <c r="C87" s="578"/>
      <c r="D87" s="578"/>
      <c r="E87" s="578"/>
      <c r="F87" s="578"/>
      <c r="G87" s="578"/>
      <c r="H87" s="578"/>
      <c r="I87" s="432"/>
      <c r="J87" s="432"/>
      <c r="K87" s="590" t="s">
        <v>297</v>
      </c>
      <c r="L87" s="588" t="s">
        <v>53</v>
      </c>
      <c r="M87" s="589"/>
      <c r="N87" s="379" t="s">
        <v>54</v>
      </c>
      <c r="O87" s="153"/>
      <c r="P87" s="154"/>
      <c r="Q87" s="153"/>
      <c r="R87" s="153"/>
    </row>
    <row r="88" spans="1:18" x14ac:dyDescent="0.3">
      <c r="A88" s="577"/>
      <c r="B88" s="578" t="s">
        <v>55</v>
      </c>
      <c r="C88" s="578"/>
      <c r="D88" s="578"/>
      <c r="E88" s="578"/>
      <c r="F88" s="578"/>
      <c r="G88" s="578"/>
      <c r="H88" s="578"/>
      <c r="I88" s="432"/>
      <c r="J88" s="432"/>
      <c r="K88" s="590" t="s">
        <v>297</v>
      </c>
      <c r="L88" s="591"/>
      <c r="M88" s="592" t="s">
        <v>56</v>
      </c>
      <c r="N88" s="379" t="s">
        <v>57</v>
      </c>
      <c r="O88" s="153"/>
      <c r="P88" s="154"/>
      <c r="Q88" s="153"/>
      <c r="R88" s="153"/>
    </row>
    <row r="89" spans="1:18" x14ac:dyDescent="0.3">
      <c r="A89" s="577"/>
      <c r="B89" s="583" t="s">
        <v>572</v>
      </c>
      <c r="C89" s="578"/>
      <c r="D89" s="578"/>
      <c r="E89" s="578"/>
      <c r="F89" s="578"/>
      <c r="G89" s="578"/>
      <c r="H89" s="578"/>
      <c r="I89" s="432"/>
      <c r="J89" s="432"/>
      <c r="K89" s="590" t="s">
        <v>297</v>
      </c>
      <c r="L89" s="591"/>
      <c r="M89" s="609"/>
      <c r="N89" s="379"/>
      <c r="O89" s="153"/>
      <c r="P89" s="154"/>
      <c r="Q89" s="153"/>
      <c r="R89" s="153"/>
    </row>
    <row r="90" spans="1:18" x14ac:dyDescent="0.3">
      <c r="A90" s="577"/>
      <c r="B90" s="578" t="s">
        <v>559</v>
      </c>
      <c r="C90" s="578"/>
      <c r="D90" s="578"/>
      <c r="E90" s="583"/>
      <c r="F90" s="583"/>
      <c r="G90" s="583"/>
      <c r="H90" s="583"/>
      <c r="I90" s="472"/>
      <c r="J90" s="472"/>
      <c r="K90" s="593"/>
      <c r="L90" s="610"/>
      <c r="M90" s="604"/>
      <c r="N90" s="141"/>
      <c r="O90" s="153"/>
      <c r="P90" s="154"/>
      <c r="Q90" s="153"/>
      <c r="R90" s="153"/>
    </row>
    <row r="91" spans="1:18" x14ac:dyDescent="0.3">
      <c r="A91" s="577"/>
      <c r="B91" s="578"/>
      <c r="C91" s="578"/>
      <c r="D91" s="578"/>
      <c r="E91" s="578"/>
      <c r="F91" s="578"/>
      <c r="G91" s="578"/>
      <c r="H91" s="578"/>
      <c r="I91" s="158"/>
      <c r="J91" s="158"/>
      <c r="K91" s="140"/>
      <c r="L91" s="139"/>
      <c r="M91" s="146"/>
      <c r="N91" s="141"/>
      <c r="O91" s="153"/>
      <c r="P91" s="154"/>
      <c r="Q91" s="153"/>
      <c r="R91" s="153"/>
    </row>
    <row r="92" spans="1:18" s="23" customFormat="1" ht="64.5" customHeight="1" x14ac:dyDescent="0.3">
      <c r="A92" s="299"/>
      <c r="B92" s="147"/>
      <c r="C92" s="681" t="s">
        <v>303</v>
      </c>
      <c r="D92" s="149"/>
      <c r="E92" s="150"/>
      <c r="F92" s="150"/>
      <c r="G92" s="150"/>
      <c r="H92" s="148"/>
      <c r="I92" s="680" t="s">
        <v>58</v>
      </c>
      <c r="J92" s="680"/>
      <c r="K92" s="680"/>
      <c r="L92" s="680"/>
      <c r="M92" s="151"/>
      <c r="N92" s="152" t="s">
        <v>395</v>
      </c>
      <c r="O92" s="303"/>
      <c r="P92" s="304"/>
      <c r="Q92" s="303"/>
      <c r="R92" s="303"/>
    </row>
    <row r="93" spans="1:18" x14ac:dyDescent="0.3">
      <c r="A93" s="188"/>
      <c r="B93" s="166"/>
      <c r="C93" s="166"/>
      <c r="D93" s="166"/>
      <c r="E93" s="166"/>
      <c r="F93" s="166"/>
      <c r="G93" s="166"/>
      <c r="H93" s="166"/>
      <c r="I93" s="175"/>
      <c r="J93" s="175"/>
      <c r="K93" s="164"/>
      <c r="L93" s="165"/>
      <c r="M93" s="166"/>
      <c r="N93" s="189"/>
      <c r="O93" s="153"/>
      <c r="P93" s="154"/>
      <c r="Q93" s="153"/>
      <c r="R93" s="153"/>
    </row>
    <row r="94" spans="1:18" s="179" customFormat="1" x14ac:dyDescent="0.3">
      <c r="A94" s="177"/>
      <c r="B94" s="136"/>
      <c r="C94" s="136"/>
      <c r="D94" s="137"/>
      <c r="E94" s="137"/>
      <c r="F94" s="137"/>
      <c r="G94" s="137"/>
      <c r="H94" s="137"/>
      <c r="I94" s="136"/>
      <c r="J94" s="136"/>
      <c r="K94" s="584" t="s">
        <v>13</v>
      </c>
      <c r="L94" s="584"/>
      <c r="M94" s="584"/>
      <c r="N94" s="377" t="s">
        <v>14</v>
      </c>
      <c r="O94" s="173"/>
      <c r="P94" s="178"/>
      <c r="Q94" s="173"/>
      <c r="R94" s="173"/>
    </row>
    <row r="95" spans="1:18" x14ac:dyDescent="0.3">
      <c r="A95" s="180"/>
      <c r="B95" s="457" t="s">
        <v>59</v>
      </c>
      <c r="C95" s="457"/>
      <c r="D95" s="457"/>
      <c r="E95" s="457"/>
      <c r="F95" s="457"/>
      <c r="G95" s="457"/>
      <c r="H95" s="457"/>
      <c r="I95" s="457"/>
      <c r="J95" s="457"/>
      <c r="K95" s="585"/>
      <c r="L95" s="578"/>
      <c r="M95" s="578"/>
      <c r="N95" s="155"/>
      <c r="O95" s="153"/>
      <c r="P95" s="154"/>
      <c r="Q95" s="153"/>
      <c r="R95" s="153"/>
    </row>
    <row r="96" spans="1:18" ht="130.19999999999999" customHeight="1" x14ac:dyDescent="0.3">
      <c r="A96" s="180"/>
      <c r="B96" s="433" t="s">
        <v>325</v>
      </c>
      <c r="C96" s="434"/>
      <c r="D96" s="434"/>
      <c r="E96" s="434"/>
      <c r="F96" s="434"/>
      <c r="G96" s="434"/>
      <c r="H96" s="434"/>
      <c r="I96" s="434"/>
      <c r="J96" s="435"/>
      <c r="K96" s="611" t="s">
        <v>393</v>
      </c>
      <c r="L96" s="611"/>
      <c r="M96" s="611"/>
      <c r="N96" s="155"/>
      <c r="O96" s="153"/>
      <c r="P96" s="154"/>
      <c r="Q96" s="153"/>
      <c r="R96" s="153"/>
    </row>
    <row r="97" spans="1:18" x14ac:dyDescent="0.3">
      <c r="A97" s="180"/>
      <c r="B97" s="138"/>
      <c r="C97" s="138"/>
      <c r="D97" s="138"/>
      <c r="E97" s="138"/>
      <c r="F97" s="138"/>
      <c r="G97" s="138"/>
      <c r="H97" s="138"/>
      <c r="I97" s="191"/>
      <c r="J97" s="191"/>
      <c r="K97" s="612"/>
      <c r="L97" s="613"/>
      <c r="M97" s="613"/>
      <c r="N97" s="155"/>
      <c r="O97" s="153"/>
      <c r="P97" s="154"/>
      <c r="Q97" s="153"/>
      <c r="R97" s="153"/>
    </row>
    <row r="98" spans="1:18" x14ac:dyDescent="0.3">
      <c r="A98" s="180"/>
      <c r="B98" s="457" t="s">
        <v>60</v>
      </c>
      <c r="C98" s="457"/>
      <c r="D98" s="457"/>
      <c r="E98" s="457"/>
      <c r="F98" s="457"/>
      <c r="G98" s="457"/>
      <c r="H98" s="457"/>
      <c r="I98" s="457"/>
      <c r="J98" s="457"/>
      <c r="K98" s="585"/>
      <c r="L98" s="578"/>
      <c r="M98" s="578"/>
      <c r="N98" s="155"/>
      <c r="O98" s="153"/>
      <c r="P98" s="154"/>
      <c r="Q98" s="153"/>
      <c r="R98" s="153"/>
    </row>
    <row r="99" spans="1:18" ht="130.19999999999999" customHeight="1" x14ac:dyDescent="0.3">
      <c r="A99" s="180"/>
      <c r="B99" s="433" t="s">
        <v>325</v>
      </c>
      <c r="C99" s="434"/>
      <c r="D99" s="434"/>
      <c r="E99" s="434"/>
      <c r="F99" s="434"/>
      <c r="G99" s="434"/>
      <c r="H99" s="434"/>
      <c r="I99" s="434"/>
      <c r="J99" s="435"/>
      <c r="K99" s="611" t="s">
        <v>561</v>
      </c>
      <c r="L99" s="611"/>
      <c r="M99" s="611"/>
      <c r="N99" s="155"/>
      <c r="O99" s="153"/>
      <c r="P99" s="154"/>
      <c r="Q99" s="153"/>
      <c r="R99" s="153"/>
    </row>
    <row r="100" spans="1:18" x14ac:dyDescent="0.3">
      <c r="A100" s="180"/>
      <c r="B100" s="138"/>
      <c r="C100" s="138"/>
      <c r="D100" s="138"/>
      <c r="E100" s="138"/>
      <c r="F100" s="138"/>
      <c r="G100" s="138"/>
      <c r="H100" s="138"/>
      <c r="I100" s="191"/>
      <c r="J100" s="191"/>
      <c r="K100" s="612"/>
      <c r="L100" s="613"/>
      <c r="M100" s="613"/>
      <c r="N100" s="155"/>
      <c r="O100" s="153"/>
      <c r="P100" s="154"/>
      <c r="Q100" s="153"/>
      <c r="R100" s="153"/>
    </row>
    <row r="101" spans="1:18" x14ac:dyDescent="0.3">
      <c r="A101" s="180"/>
      <c r="B101" s="457" t="s">
        <v>61</v>
      </c>
      <c r="C101" s="457"/>
      <c r="D101" s="457"/>
      <c r="E101" s="457"/>
      <c r="F101" s="457"/>
      <c r="G101" s="457"/>
      <c r="H101" s="457"/>
      <c r="I101" s="457"/>
      <c r="J101" s="457"/>
      <c r="K101" s="585"/>
      <c r="L101" s="578"/>
      <c r="M101" s="578"/>
      <c r="N101" s="155"/>
      <c r="O101" s="153"/>
      <c r="P101" s="154"/>
      <c r="Q101" s="153"/>
      <c r="R101" s="153"/>
    </row>
    <row r="102" spans="1:18" ht="130.19999999999999" customHeight="1" x14ac:dyDescent="0.3">
      <c r="A102" s="180"/>
      <c r="B102" s="433"/>
      <c r="C102" s="434"/>
      <c r="D102" s="434"/>
      <c r="E102" s="434"/>
      <c r="F102" s="434"/>
      <c r="G102" s="434"/>
      <c r="H102" s="434"/>
      <c r="I102" s="434"/>
      <c r="J102" s="435"/>
      <c r="K102" s="611" t="s">
        <v>599</v>
      </c>
      <c r="L102" s="611"/>
      <c r="M102" s="611"/>
      <c r="N102" s="155"/>
      <c r="O102" s="153"/>
      <c r="P102" s="154"/>
      <c r="Q102" s="153"/>
      <c r="R102" s="153"/>
    </row>
    <row r="103" spans="1:18" x14ac:dyDescent="0.3">
      <c r="A103" s="180"/>
      <c r="B103" s="138"/>
      <c r="C103" s="138"/>
      <c r="D103" s="138"/>
      <c r="E103" s="138"/>
      <c r="F103" s="138"/>
      <c r="G103" s="138"/>
      <c r="H103" s="138"/>
      <c r="I103" s="192"/>
      <c r="J103" s="192"/>
      <c r="K103" s="156"/>
      <c r="L103" s="157"/>
      <c r="M103" s="157"/>
      <c r="N103" s="155"/>
      <c r="O103" s="153"/>
      <c r="P103" s="154"/>
      <c r="Q103" s="153"/>
      <c r="R103" s="153"/>
    </row>
    <row r="104" spans="1:18" ht="65.099999999999994" customHeight="1" x14ac:dyDescent="0.3">
      <c r="A104" s="193"/>
      <c r="B104" s="147"/>
      <c r="C104" s="681" t="s">
        <v>305</v>
      </c>
      <c r="D104" s="149"/>
      <c r="E104" s="150"/>
      <c r="F104" s="150"/>
      <c r="G104" s="150"/>
      <c r="H104" s="148"/>
      <c r="I104" s="680" t="s">
        <v>62</v>
      </c>
      <c r="J104" s="680"/>
      <c r="K104" s="680"/>
      <c r="L104" s="680"/>
      <c r="M104" s="151"/>
      <c r="N104" s="152" t="s">
        <v>395</v>
      </c>
      <c r="O104" s="194" t="s">
        <v>371</v>
      </c>
      <c r="P104" s="195" t="e">
        <f>SUM(P107:P140)</f>
        <v>#N/A</v>
      </c>
      <c r="Q104" s="173"/>
      <c r="R104" s="153"/>
    </row>
    <row r="105" spans="1:18" x14ac:dyDescent="0.3">
      <c r="A105" s="188"/>
      <c r="B105" s="166"/>
      <c r="C105" s="166"/>
      <c r="D105" s="166"/>
      <c r="E105" s="166"/>
      <c r="F105" s="166"/>
      <c r="G105" s="166"/>
      <c r="H105" s="166"/>
      <c r="I105" s="175"/>
      <c r="J105" s="175"/>
      <c r="K105" s="164"/>
      <c r="L105" s="165"/>
      <c r="M105" s="196"/>
      <c r="N105" s="189"/>
      <c r="O105" s="153"/>
      <c r="P105" s="154"/>
      <c r="Q105" s="173"/>
      <c r="R105" s="153"/>
    </row>
    <row r="106" spans="1:18" x14ac:dyDescent="0.3">
      <c r="A106" s="182"/>
      <c r="B106" s="138"/>
      <c r="C106" s="138"/>
      <c r="D106" s="138"/>
      <c r="E106" s="138"/>
      <c r="F106" s="138"/>
      <c r="G106" s="138"/>
      <c r="H106" s="138"/>
      <c r="I106" s="158"/>
      <c r="J106" s="158"/>
      <c r="K106" s="293"/>
      <c r="L106" s="294"/>
      <c r="M106" s="309"/>
      <c r="N106" s="155"/>
      <c r="O106" s="153"/>
      <c r="P106" s="154"/>
      <c r="Q106" s="173"/>
      <c r="R106" s="153"/>
    </row>
    <row r="107" spans="1:18" x14ac:dyDescent="0.3">
      <c r="A107" s="181"/>
      <c r="B107" s="576" t="s">
        <v>306</v>
      </c>
      <c r="C107" s="576"/>
      <c r="D107" s="578"/>
      <c r="E107" s="578"/>
      <c r="F107" s="578"/>
      <c r="G107" s="138"/>
      <c r="H107" s="138"/>
      <c r="I107" s="136" t="s">
        <v>12</v>
      </c>
      <c r="J107" s="136"/>
      <c r="K107" s="584" t="s">
        <v>13</v>
      </c>
      <c r="L107" s="584"/>
      <c r="M107" s="584"/>
      <c r="N107" s="377" t="s">
        <v>14</v>
      </c>
      <c r="O107" s="153"/>
      <c r="P107" s="154"/>
      <c r="Q107" s="173"/>
      <c r="R107" s="153"/>
    </row>
    <row r="108" spans="1:18" x14ac:dyDescent="0.3">
      <c r="A108" s="180"/>
      <c r="B108" s="578" t="s">
        <v>63</v>
      </c>
      <c r="C108" s="578"/>
      <c r="D108" s="610"/>
      <c r="E108" s="637"/>
      <c r="F108" s="637"/>
      <c r="G108" s="197"/>
      <c r="H108" s="397"/>
      <c r="I108" s="438"/>
      <c r="J108" s="439"/>
      <c r="K108" s="590" t="s">
        <v>297</v>
      </c>
      <c r="L108" s="591"/>
      <c r="M108" s="592"/>
      <c r="N108" s="379" t="s">
        <v>568</v>
      </c>
      <c r="O108" s="153"/>
      <c r="P108" s="154" t="e">
        <f>VLOOKUP(I108,Dropdowns!H2:I9,2,FALSE)</f>
        <v>#N/A</v>
      </c>
      <c r="Q108" s="153"/>
      <c r="R108" s="153"/>
    </row>
    <row r="109" spans="1:18" x14ac:dyDescent="0.3">
      <c r="A109" s="180"/>
      <c r="B109" s="578"/>
      <c r="C109" s="578"/>
      <c r="D109" s="578"/>
      <c r="E109" s="578"/>
      <c r="F109" s="578"/>
      <c r="G109" s="138"/>
      <c r="H109" s="138"/>
      <c r="I109" s="197"/>
      <c r="J109" s="197"/>
      <c r="K109" s="614"/>
      <c r="L109" s="610"/>
      <c r="M109" s="615"/>
      <c r="N109" s="384"/>
      <c r="O109" s="153"/>
      <c r="P109" s="154"/>
      <c r="Q109" s="153"/>
      <c r="R109" s="153"/>
    </row>
    <row r="110" spans="1:18" x14ac:dyDescent="0.3">
      <c r="A110" s="180"/>
      <c r="B110" s="138" t="s">
        <v>466</v>
      </c>
      <c r="C110" s="138"/>
      <c r="D110" s="138"/>
      <c r="E110" s="138"/>
      <c r="F110" s="138"/>
      <c r="G110" s="138"/>
      <c r="H110" s="138"/>
      <c r="I110" s="138"/>
      <c r="J110" s="138"/>
      <c r="K110" s="585"/>
      <c r="L110" s="578"/>
      <c r="M110" s="616"/>
      <c r="N110" s="155"/>
      <c r="O110" s="153"/>
      <c r="P110" s="154"/>
      <c r="Q110" s="153"/>
      <c r="R110" s="153"/>
    </row>
    <row r="111" spans="1:18" ht="60" customHeight="1" x14ac:dyDescent="0.3">
      <c r="A111" s="180"/>
      <c r="B111" s="433" t="s">
        <v>324</v>
      </c>
      <c r="C111" s="434"/>
      <c r="D111" s="434"/>
      <c r="E111" s="434"/>
      <c r="F111" s="434"/>
      <c r="G111" s="434"/>
      <c r="H111" s="434"/>
      <c r="I111" s="434"/>
      <c r="J111" s="435"/>
      <c r="K111" s="585"/>
      <c r="L111" s="617" t="s">
        <v>64</v>
      </c>
      <c r="M111" s="618"/>
      <c r="N111" s="155"/>
      <c r="O111" s="153"/>
      <c r="P111" s="154"/>
      <c r="Q111" s="153"/>
      <c r="R111" s="153"/>
    </row>
    <row r="112" spans="1:18" x14ac:dyDescent="0.3">
      <c r="A112" s="180"/>
      <c r="B112" s="138"/>
      <c r="C112" s="138"/>
      <c r="D112" s="138"/>
      <c r="E112" s="138"/>
      <c r="F112" s="138"/>
      <c r="G112" s="138"/>
      <c r="H112" s="138"/>
      <c r="I112" s="158"/>
      <c r="J112" s="158"/>
      <c r="K112" s="310"/>
      <c r="L112" s="311"/>
      <c r="M112" s="615"/>
      <c r="N112" s="155"/>
      <c r="O112" s="153"/>
      <c r="P112" s="154"/>
      <c r="Q112" s="153"/>
      <c r="R112" s="153"/>
    </row>
    <row r="113" spans="1:18" x14ac:dyDescent="0.3">
      <c r="A113" s="181"/>
      <c r="B113" s="576" t="s">
        <v>335</v>
      </c>
      <c r="C113" s="576"/>
      <c r="D113" s="578"/>
      <c r="E113" s="578"/>
      <c r="F113" s="578"/>
      <c r="G113" s="578"/>
      <c r="H113" s="578"/>
      <c r="I113" s="158"/>
      <c r="J113" s="158"/>
      <c r="K113" s="585"/>
      <c r="L113" s="579"/>
      <c r="M113" s="616"/>
      <c r="N113" s="155"/>
      <c r="O113" s="153"/>
      <c r="P113" s="154"/>
      <c r="Q113" s="153"/>
      <c r="R113" s="153"/>
    </row>
    <row r="114" spans="1:18" ht="12.75" customHeight="1" x14ac:dyDescent="0.3">
      <c r="A114" s="180"/>
      <c r="B114" s="636" t="s">
        <v>65</v>
      </c>
      <c r="C114" s="636"/>
      <c r="D114" s="636"/>
      <c r="E114" s="636"/>
      <c r="F114" s="636"/>
      <c r="G114" s="636"/>
      <c r="H114" s="636"/>
      <c r="I114" s="438"/>
      <c r="J114" s="439"/>
      <c r="K114" s="590" t="s">
        <v>297</v>
      </c>
      <c r="L114" s="619" t="s">
        <v>573</v>
      </c>
      <c r="M114" s="620"/>
      <c r="N114" s="155"/>
      <c r="O114" s="153"/>
      <c r="P114" s="154">
        <f>IF(I114="YES",1,0)</f>
        <v>0</v>
      </c>
      <c r="Q114" s="153"/>
      <c r="R114" s="153"/>
    </row>
    <row r="115" spans="1:18" ht="12.75" customHeight="1" x14ac:dyDescent="0.3">
      <c r="A115" s="180"/>
      <c r="B115" s="636" t="s">
        <v>412</v>
      </c>
      <c r="C115" s="636"/>
      <c r="D115" s="636"/>
      <c r="E115" s="636"/>
      <c r="F115" s="636"/>
      <c r="G115" s="636"/>
      <c r="H115" s="636"/>
      <c r="I115" s="438"/>
      <c r="J115" s="439"/>
      <c r="K115" s="590" t="s">
        <v>297</v>
      </c>
      <c r="L115" s="619" t="s">
        <v>415</v>
      </c>
      <c r="M115" s="620"/>
      <c r="N115" s="155"/>
      <c r="O115" s="153"/>
      <c r="P115" s="154">
        <f t="shared" ref="P115:P116" si="0">IF(I115="YES",1,0)</f>
        <v>0</v>
      </c>
      <c r="Q115" s="153"/>
      <c r="R115" s="153"/>
    </row>
    <row r="116" spans="1:18" ht="12.75" customHeight="1" x14ac:dyDescent="0.3">
      <c r="A116" s="180"/>
      <c r="B116" s="583" t="s">
        <v>471</v>
      </c>
      <c r="C116" s="583"/>
      <c r="D116" s="583"/>
      <c r="E116" s="583"/>
      <c r="F116" s="583"/>
      <c r="G116" s="583"/>
      <c r="H116" s="583"/>
      <c r="I116" s="438"/>
      <c r="J116" s="439"/>
      <c r="K116" s="590" t="s">
        <v>297</v>
      </c>
      <c r="L116" s="619" t="s">
        <v>414</v>
      </c>
      <c r="M116" s="620"/>
      <c r="N116" s="155"/>
      <c r="O116" s="153"/>
      <c r="P116" s="154">
        <f t="shared" si="0"/>
        <v>0</v>
      </c>
      <c r="Q116" s="153"/>
      <c r="R116" s="153"/>
    </row>
    <row r="117" spans="1:18" x14ac:dyDescent="0.3">
      <c r="A117" s="180"/>
      <c r="B117" s="583"/>
      <c r="C117" s="583"/>
      <c r="D117" s="583"/>
      <c r="E117" s="583"/>
      <c r="F117" s="583"/>
      <c r="G117" s="583"/>
      <c r="H117" s="583"/>
      <c r="I117" s="168"/>
      <c r="J117" s="168"/>
      <c r="K117" s="310"/>
      <c r="L117" s="311"/>
      <c r="M117" s="615"/>
      <c r="N117" s="384"/>
      <c r="O117" s="153"/>
      <c r="P117" s="154"/>
      <c r="Q117" s="153"/>
      <c r="R117" s="153"/>
    </row>
    <row r="118" spans="1:18" x14ac:dyDescent="0.3">
      <c r="A118" s="180"/>
      <c r="B118" s="465" t="s">
        <v>298</v>
      </c>
      <c r="C118" s="465"/>
      <c r="D118" s="465"/>
      <c r="E118" s="351"/>
      <c r="F118" s="351"/>
      <c r="G118" s="351"/>
      <c r="H118" s="352"/>
      <c r="I118" s="138"/>
      <c r="J118" s="138"/>
      <c r="K118" s="621"/>
      <c r="L118" s="622"/>
      <c r="M118" s="623"/>
      <c r="N118" s="155"/>
      <c r="O118" s="153"/>
      <c r="P118" s="154"/>
      <c r="Q118" s="153"/>
      <c r="R118" s="153"/>
    </row>
    <row r="119" spans="1:18" ht="60" customHeight="1" x14ac:dyDescent="0.3">
      <c r="A119" s="180"/>
      <c r="B119" s="433" t="s">
        <v>324</v>
      </c>
      <c r="C119" s="434"/>
      <c r="D119" s="434"/>
      <c r="E119" s="434"/>
      <c r="F119" s="434"/>
      <c r="G119" s="434"/>
      <c r="H119" s="434"/>
      <c r="I119" s="434"/>
      <c r="J119" s="435"/>
      <c r="K119" s="621"/>
      <c r="L119" s="624"/>
      <c r="M119" s="623"/>
      <c r="N119" s="155"/>
      <c r="O119" s="153"/>
      <c r="P119" s="154"/>
      <c r="Q119" s="153"/>
      <c r="R119" s="153"/>
    </row>
    <row r="120" spans="1:18" x14ac:dyDescent="0.3">
      <c r="A120" s="180"/>
      <c r="B120" s="138"/>
      <c r="C120" s="138"/>
      <c r="D120" s="138"/>
      <c r="E120" s="138"/>
      <c r="F120" s="138"/>
      <c r="G120" s="138"/>
      <c r="H120" s="138"/>
      <c r="I120" s="158"/>
      <c r="J120" s="158"/>
      <c r="K120" s="585"/>
      <c r="L120" s="579"/>
      <c r="M120" s="613"/>
      <c r="N120" s="155"/>
      <c r="O120" s="153"/>
      <c r="P120" s="154"/>
      <c r="Q120" s="153"/>
      <c r="R120" s="153"/>
    </row>
    <row r="121" spans="1:18" x14ac:dyDescent="0.3">
      <c r="A121" s="181"/>
      <c r="B121" s="576" t="s">
        <v>413</v>
      </c>
      <c r="C121" s="576"/>
      <c r="D121" s="578"/>
      <c r="E121" s="578"/>
      <c r="F121" s="578"/>
      <c r="G121" s="578"/>
      <c r="H121" s="578"/>
      <c r="I121" s="158"/>
      <c r="J121" s="158"/>
      <c r="K121" s="585"/>
      <c r="L121" s="579"/>
      <c r="M121" s="578"/>
      <c r="N121" s="155"/>
      <c r="O121" s="153"/>
      <c r="P121" s="154"/>
      <c r="Q121" s="153"/>
      <c r="R121" s="153"/>
    </row>
    <row r="122" spans="1:18" s="200" customFormat="1" ht="13.95" customHeight="1" x14ac:dyDescent="0.25">
      <c r="A122" s="198"/>
      <c r="B122" s="625" t="s">
        <v>416</v>
      </c>
      <c r="C122" s="625"/>
      <c r="D122" s="625"/>
      <c r="E122" s="625"/>
      <c r="F122" s="625"/>
      <c r="G122" s="625"/>
      <c r="H122" s="625"/>
      <c r="I122" s="438"/>
      <c r="J122" s="439"/>
      <c r="K122" s="590" t="s">
        <v>297</v>
      </c>
      <c r="L122" s="625"/>
      <c r="M122" s="626"/>
      <c r="N122" s="385"/>
      <c r="O122" s="199"/>
      <c r="P122" s="154">
        <f>IF(I122="YES",1,0)</f>
        <v>0</v>
      </c>
      <c r="Q122" s="199"/>
      <c r="R122" s="199"/>
    </row>
    <row r="123" spans="1:18" s="200" customFormat="1" ht="13.95" customHeight="1" x14ac:dyDescent="0.25">
      <c r="A123" s="198"/>
      <c r="B123" s="625" t="s">
        <v>418</v>
      </c>
      <c r="C123" s="625"/>
      <c r="D123" s="625"/>
      <c r="E123" s="625"/>
      <c r="F123" s="625"/>
      <c r="G123" s="625"/>
      <c r="H123" s="625"/>
      <c r="I123" s="438"/>
      <c r="J123" s="439"/>
      <c r="K123" s="590" t="s">
        <v>297</v>
      </c>
      <c r="L123" s="625"/>
      <c r="M123" s="626"/>
      <c r="N123" s="385"/>
      <c r="O123" s="199"/>
      <c r="P123" s="154">
        <f>IF(I123="YES",1,0)</f>
        <v>0</v>
      </c>
      <c r="Q123" s="199"/>
      <c r="R123" s="199"/>
    </row>
    <row r="124" spans="1:18" s="200" customFormat="1" ht="13.95" customHeight="1" x14ac:dyDescent="0.25">
      <c r="A124" s="198"/>
      <c r="B124" s="625" t="s">
        <v>417</v>
      </c>
      <c r="C124" s="625"/>
      <c r="D124" s="625"/>
      <c r="E124" s="625"/>
      <c r="F124" s="625"/>
      <c r="G124" s="625"/>
      <c r="H124" s="625"/>
      <c r="I124" s="158"/>
      <c r="J124" s="158"/>
      <c r="K124" s="627"/>
      <c r="L124" s="625"/>
      <c r="M124" s="626"/>
      <c r="N124" s="385"/>
      <c r="O124" s="199"/>
      <c r="P124" s="201"/>
      <c r="Q124" s="199"/>
      <c r="R124" s="199"/>
    </row>
    <row r="125" spans="1:18" s="200" customFormat="1" ht="13.95" customHeight="1" x14ac:dyDescent="0.25">
      <c r="A125" s="198"/>
      <c r="B125" s="625" t="s">
        <v>419</v>
      </c>
      <c r="C125" s="625"/>
      <c r="D125" s="625"/>
      <c r="E125" s="625"/>
      <c r="F125" s="625"/>
      <c r="G125" s="625"/>
      <c r="H125" s="625"/>
      <c r="I125" s="438"/>
      <c r="J125" s="439"/>
      <c r="K125" s="590" t="s">
        <v>297</v>
      </c>
      <c r="L125" s="625"/>
      <c r="M125" s="626"/>
      <c r="N125" s="385"/>
      <c r="O125" s="199"/>
      <c r="P125" s="154">
        <f>IF(I125="YES",1,0)</f>
        <v>0</v>
      </c>
      <c r="Q125" s="199"/>
      <c r="R125" s="199"/>
    </row>
    <row r="126" spans="1:18" s="200" customFormat="1" x14ac:dyDescent="0.25">
      <c r="A126" s="198"/>
      <c r="B126" s="625" t="s">
        <v>562</v>
      </c>
      <c r="C126" s="625"/>
      <c r="D126" s="625"/>
      <c r="E126" s="625"/>
      <c r="F126" s="625"/>
      <c r="G126" s="625"/>
      <c r="H126" s="625"/>
      <c r="I126" s="438"/>
      <c r="J126" s="439"/>
      <c r="K126" s="590" t="s">
        <v>297</v>
      </c>
      <c r="L126" s="628" t="s">
        <v>586</v>
      </c>
      <c r="M126" s="626"/>
      <c r="N126" s="385"/>
      <c r="O126" s="199"/>
      <c r="P126" s="154">
        <f>IF(I126="YES",1,0)</f>
        <v>0</v>
      </c>
      <c r="Q126" s="199"/>
      <c r="R126" s="199"/>
    </row>
    <row r="127" spans="1:18" s="200" customFormat="1" x14ac:dyDescent="0.25">
      <c r="A127" s="198"/>
      <c r="B127" s="625" t="s">
        <v>420</v>
      </c>
      <c r="C127" s="625"/>
      <c r="D127" s="625"/>
      <c r="E127" s="625"/>
      <c r="F127" s="625"/>
      <c r="G127" s="625"/>
      <c r="H127" s="625"/>
      <c r="I127" s="438"/>
      <c r="J127" s="439"/>
      <c r="K127" s="590" t="s">
        <v>297</v>
      </c>
      <c r="L127" s="629" t="s">
        <v>600</v>
      </c>
      <c r="M127" s="630"/>
      <c r="N127" s="386"/>
      <c r="O127" s="199"/>
      <c r="P127" s="154">
        <f>IF(I127="YES",1,0)</f>
        <v>0</v>
      </c>
      <c r="Q127" s="199"/>
      <c r="R127" s="199"/>
    </row>
    <row r="128" spans="1:18" x14ac:dyDescent="0.3">
      <c r="A128" s="180"/>
      <c r="B128" s="578"/>
      <c r="C128" s="578"/>
      <c r="D128" s="578"/>
      <c r="E128" s="578"/>
      <c r="F128" s="578"/>
      <c r="G128" s="578"/>
      <c r="H128" s="578"/>
      <c r="I128" s="138"/>
      <c r="J128" s="138"/>
      <c r="K128" s="631"/>
      <c r="L128" s="629"/>
      <c r="M128" s="630"/>
      <c r="N128" s="384"/>
      <c r="O128" s="153"/>
      <c r="P128" s="154"/>
      <c r="Q128" s="153"/>
      <c r="R128" s="153"/>
    </row>
    <row r="129" spans="1:18" ht="12.75" customHeight="1" x14ac:dyDescent="0.3">
      <c r="A129" s="180"/>
      <c r="B129" s="466" t="s">
        <v>563</v>
      </c>
      <c r="C129" s="466"/>
      <c r="D129" s="466"/>
      <c r="E129" s="466"/>
      <c r="F129" s="466"/>
      <c r="G129" s="466"/>
      <c r="H129" s="466"/>
      <c r="I129" s="466"/>
      <c r="J129" s="466"/>
      <c r="K129" s="631"/>
      <c r="L129" s="632"/>
      <c r="M129" s="604"/>
      <c r="N129" s="384"/>
      <c r="O129" s="153"/>
      <c r="P129" s="154"/>
      <c r="Q129" s="153"/>
      <c r="R129" s="153"/>
    </row>
    <row r="130" spans="1:18" ht="67.5" customHeight="1" x14ac:dyDescent="0.3">
      <c r="A130" s="180"/>
      <c r="B130" s="433" t="s">
        <v>324</v>
      </c>
      <c r="C130" s="434"/>
      <c r="D130" s="434"/>
      <c r="E130" s="434"/>
      <c r="F130" s="434"/>
      <c r="G130" s="434"/>
      <c r="H130" s="434"/>
      <c r="I130" s="434"/>
      <c r="J130" s="435"/>
      <c r="K130" s="633"/>
      <c r="L130" s="619" t="s">
        <v>423</v>
      </c>
      <c r="M130" s="620"/>
      <c r="N130" s="384"/>
      <c r="O130" s="153"/>
      <c r="P130" s="154"/>
      <c r="Q130" s="153"/>
      <c r="R130" s="153"/>
    </row>
    <row r="131" spans="1:18" x14ac:dyDescent="0.3">
      <c r="A131" s="160"/>
      <c r="B131" s="160"/>
      <c r="C131" s="160"/>
      <c r="D131" s="145"/>
      <c r="E131" s="160"/>
      <c r="F131" s="160"/>
      <c r="G131" s="160"/>
      <c r="H131" s="145"/>
      <c r="I131" s="160"/>
      <c r="J131" s="160"/>
      <c r="K131" s="597"/>
      <c r="L131" s="598"/>
      <c r="M131" s="598"/>
      <c r="N131" s="384"/>
      <c r="O131" s="153"/>
      <c r="P131" s="154"/>
      <c r="Q131" s="153"/>
      <c r="R131" s="153"/>
    </row>
    <row r="132" spans="1:18" x14ac:dyDescent="0.3">
      <c r="A132" s="160"/>
      <c r="B132" s="137" t="s">
        <v>421</v>
      </c>
      <c r="C132" s="298"/>
      <c r="D132" s="295"/>
      <c r="E132" s="295"/>
      <c r="F132" s="295"/>
      <c r="G132" s="295"/>
      <c r="H132" s="295"/>
      <c r="I132" s="160"/>
      <c r="J132" s="160"/>
      <c r="K132" s="597"/>
      <c r="L132" s="598"/>
      <c r="M132" s="598"/>
      <c r="N132" s="384"/>
      <c r="O132" s="153"/>
      <c r="P132" s="154"/>
      <c r="Q132" s="153"/>
      <c r="R132" s="153"/>
    </row>
    <row r="133" spans="1:18" ht="12.75" customHeight="1" x14ac:dyDescent="0.3">
      <c r="A133" s="160"/>
      <c r="B133" s="139" t="s">
        <v>422</v>
      </c>
      <c r="C133" s="294"/>
      <c r="D133" s="294"/>
      <c r="E133" s="319"/>
      <c r="F133" s="319"/>
      <c r="G133" s="319"/>
      <c r="H133" s="294"/>
      <c r="I133" s="454"/>
      <c r="J133" s="454"/>
      <c r="K133" s="633"/>
      <c r="L133" s="617" t="s">
        <v>587</v>
      </c>
      <c r="M133" s="618"/>
      <c r="N133" s="379" t="s">
        <v>566</v>
      </c>
      <c r="O133" s="153"/>
      <c r="P133" s="154"/>
      <c r="Q133" s="153"/>
      <c r="R133" s="153"/>
    </row>
    <row r="134" spans="1:18" ht="12.75" customHeight="1" x14ac:dyDescent="0.3">
      <c r="A134" s="160"/>
      <c r="B134" s="139" t="s">
        <v>530</v>
      </c>
      <c r="C134" s="314"/>
      <c r="D134" s="296"/>
      <c r="E134" s="314"/>
      <c r="F134" s="314"/>
      <c r="G134" s="314"/>
      <c r="H134" s="296"/>
      <c r="I134" s="455">
        <f>_xlfn.SINGLE(Embodied_Carbon_Total)</f>
        <v>0</v>
      </c>
      <c r="J134" s="455"/>
      <c r="K134" s="634" t="s">
        <v>527</v>
      </c>
      <c r="L134" s="617"/>
      <c r="M134" s="618"/>
      <c r="N134" s="379" t="s">
        <v>567</v>
      </c>
      <c r="O134" s="153"/>
      <c r="P134" s="154"/>
      <c r="Q134" s="153"/>
      <c r="R134" s="153"/>
    </row>
    <row r="135" spans="1:18" ht="12.75" customHeight="1" x14ac:dyDescent="0.3">
      <c r="A135" s="160"/>
      <c r="B135" s="139" t="s">
        <v>531</v>
      </c>
      <c r="C135" s="314"/>
      <c r="D135" s="296"/>
      <c r="E135" s="314"/>
      <c r="F135" s="314"/>
      <c r="G135" s="314"/>
      <c r="H135" s="296"/>
      <c r="I135" s="455">
        <f>(Operational_Carbon_Annual_Total)*10</f>
        <v>0</v>
      </c>
      <c r="J135" s="455"/>
      <c r="K135" s="634" t="s">
        <v>527</v>
      </c>
      <c r="L135" s="617"/>
      <c r="M135" s="618"/>
      <c r="N135" s="384"/>
      <c r="O135" s="153"/>
      <c r="P135" s="154"/>
      <c r="Q135" s="153"/>
      <c r="R135" s="153"/>
    </row>
    <row r="136" spans="1:18" ht="12.75" customHeight="1" x14ac:dyDescent="0.3">
      <c r="A136" s="160"/>
      <c r="B136" s="139" t="s">
        <v>523</v>
      </c>
      <c r="C136" s="314"/>
      <c r="D136" s="296"/>
      <c r="E136" s="314"/>
      <c r="F136" s="314"/>
      <c r="G136" s="314"/>
      <c r="H136" s="296"/>
      <c r="I136" s="451">
        <v>190</v>
      </c>
      <c r="J136" s="451"/>
      <c r="K136" s="634" t="s">
        <v>528</v>
      </c>
      <c r="L136" s="617"/>
      <c r="M136" s="618"/>
      <c r="N136" s="384"/>
      <c r="O136" s="153"/>
      <c r="P136" s="154"/>
      <c r="Q136" s="153"/>
      <c r="R136" s="153"/>
    </row>
    <row r="137" spans="1:18" ht="12.75" customHeight="1" x14ac:dyDescent="0.3">
      <c r="A137" s="160"/>
      <c r="B137" s="139"/>
      <c r="C137" s="314"/>
      <c r="D137" s="296"/>
      <c r="E137" s="314"/>
      <c r="F137" s="314"/>
      <c r="G137" s="314"/>
      <c r="H137" s="296"/>
      <c r="I137" s="467">
        <v>0.19</v>
      </c>
      <c r="J137" s="467"/>
      <c r="K137" s="634" t="s">
        <v>529</v>
      </c>
      <c r="L137" s="617"/>
      <c r="M137" s="618"/>
      <c r="N137" s="384"/>
      <c r="O137" s="153"/>
      <c r="P137" s="154"/>
      <c r="Q137" s="153"/>
      <c r="R137" s="153"/>
    </row>
    <row r="138" spans="1:18" ht="12.75" customHeight="1" x14ac:dyDescent="0.3">
      <c r="A138" s="160"/>
      <c r="B138" s="398" t="s">
        <v>524</v>
      </c>
      <c r="C138" s="349"/>
      <c r="D138" s="350"/>
      <c r="E138" s="349"/>
      <c r="F138" s="349"/>
      <c r="G138" s="349"/>
      <c r="H138" s="350"/>
      <c r="I138" s="459" cm="1">
        <f t="array" ref="I138">IFERROR((Embodied_Carbon_Total+I135)*I137,0)</f>
        <v>0</v>
      </c>
      <c r="J138" s="459"/>
      <c r="K138" s="635" t="s">
        <v>529</v>
      </c>
      <c r="L138" s="617"/>
      <c r="M138" s="618"/>
      <c r="N138" s="384"/>
      <c r="O138" s="153"/>
      <c r="P138" s="154"/>
      <c r="Q138" s="153"/>
      <c r="R138" s="153"/>
    </row>
    <row r="139" spans="1:18" x14ac:dyDescent="0.3">
      <c r="A139" s="160"/>
      <c r="B139" s="398" t="s">
        <v>525</v>
      </c>
      <c r="C139" s="349"/>
      <c r="D139" s="350"/>
      <c r="E139" s="349"/>
      <c r="F139" s="349"/>
      <c r="G139" s="349"/>
      <c r="H139" s="350"/>
      <c r="I139" s="460" t="str">
        <f>IFERROR(I138/Area_Building,"")</f>
        <v/>
      </c>
      <c r="J139" s="460"/>
      <c r="K139" s="576" t="s">
        <v>526</v>
      </c>
      <c r="L139" s="617"/>
      <c r="M139" s="618"/>
      <c r="N139" s="384"/>
      <c r="O139" s="153"/>
      <c r="P139" s="154"/>
      <c r="Q139" s="153"/>
      <c r="R139" s="153"/>
    </row>
    <row r="140" spans="1:18" x14ac:dyDescent="0.3">
      <c r="A140" s="180"/>
      <c r="B140" s="295"/>
      <c r="C140" s="295"/>
      <c r="D140" s="295"/>
      <c r="E140" s="295"/>
      <c r="F140" s="295"/>
      <c r="G140" s="295"/>
      <c r="H140" s="295"/>
      <c r="I140" s="158"/>
      <c r="J140" s="158"/>
      <c r="K140" s="310"/>
      <c r="L140" s="311"/>
      <c r="M140" s="313"/>
      <c r="N140" s="384"/>
      <c r="O140" s="153"/>
      <c r="P140" s="154"/>
      <c r="Q140" s="153"/>
      <c r="R140" s="153"/>
    </row>
    <row r="141" spans="1:18" s="23" customFormat="1" ht="65.099999999999994" customHeight="1" x14ac:dyDescent="0.3">
      <c r="A141" s="305"/>
      <c r="B141" s="147"/>
      <c r="C141" s="681" t="s">
        <v>307</v>
      </c>
      <c r="D141" s="149"/>
      <c r="E141" s="150"/>
      <c r="F141" s="150"/>
      <c r="G141" s="150"/>
      <c r="H141" s="148"/>
      <c r="I141" s="682" t="s">
        <v>66</v>
      </c>
      <c r="J141" s="682"/>
      <c r="K141" s="682"/>
      <c r="L141" s="682"/>
      <c r="M141" s="147"/>
      <c r="N141" s="152" t="s">
        <v>395</v>
      </c>
      <c r="O141" s="306" t="s">
        <v>372</v>
      </c>
      <c r="P141" s="307">
        <f>SUM(P142:P154)</f>
        <v>0</v>
      </c>
      <c r="Q141" s="308"/>
      <c r="R141" s="303"/>
    </row>
    <row r="142" spans="1:18" x14ac:dyDescent="0.3">
      <c r="A142" s="408"/>
      <c r="B142" s="409"/>
      <c r="C142" s="409"/>
      <c r="D142" s="409"/>
      <c r="E142" s="409"/>
      <c r="F142" s="409"/>
      <c r="G142" s="409"/>
      <c r="H142" s="409"/>
      <c r="I142" s="175"/>
      <c r="J142" s="175"/>
      <c r="K142" s="399"/>
      <c r="L142" s="400"/>
      <c r="M142" s="401"/>
      <c r="N142" s="167"/>
      <c r="O142" s="153"/>
      <c r="P142" s="154"/>
      <c r="Q142" s="173"/>
      <c r="R142" s="153"/>
    </row>
    <row r="143" spans="1:18" x14ac:dyDescent="0.3">
      <c r="A143" s="410"/>
      <c r="B143" s="295"/>
      <c r="C143" s="295"/>
      <c r="D143" s="295"/>
      <c r="E143" s="295"/>
      <c r="F143" s="295"/>
      <c r="G143" s="295"/>
      <c r="H143" s="295"/>
      <c r="I143" s="136" t="s">
        <v>12</v>
      </c>
      <c r="J143" s="136"/>
      <c r="K143" s="464" t="s">
        <v>13</v>
      </c>
      <c r="L143" s="464"/>
      <c r="M143" s="464"/>
      <c r="N143" s="377" t="s">
        <v>14</v>
      </c>
      <c r="O143" s="153"/>
      <c r="P143" s="154"/>
      <c r="Q143" s="173"/>
      <c r="R143" s="153"/>
    </row>
    <row r="144" spans="1:18" ht="14.4" customHeight="1" x14ac:dyDescent="0.3">
      <c r="A144" s="411"/>
      <c r="B144" s="295" t="s">
        <v>308</v>
      </c>
      <c r="C144" s="295"/>
      <c r="D144" s="295"/>
      <c r="E144" s="295"/>
      <c r="F144" s="295"/>
      <c r="G144" s="295"/>
      <c r="H144" s="295"/>
      <c r="I144" s="438"/>
      <c r="J144" s="439"/>
      <c r="K144" s="402" t="s">
        <v>297</v>
      </c>
      <c r="L144" s="425" t="s">
        <v>67</v>
      </c>
      <c r="M144" s="426"/>
      <c r="N144" s="141"/>
      <c r="O144" s="153"/>
      <c r="P144" s="154"/>
      <c r="Q144" s="153"/>
      <c r="R144" s="153"/>
    </row>
    <row r="145" spans="1:18" ht="14.4" customHeight="1" x14ac:dyDescent="0.3">
      <c r="A145" s="411"/>
      <c r="B145" s="295" t="s">
        <v>293</v>
      </c>
      <c r="C145" s="295"/>
      <c r="D145" s="295"/>
      <c r="E145" s="295"/>
      <c r="F145" s="295"/>
      <c r="G145" s="295"/>
      <c r="H145" s="295"/>
      <c r="I145" s="438"/>
      <c r="J145" s="439"/>
      <c r="K145" s="402" t="s">
        <v>297</v>
      </c>
      <c r="L145" s="427" t="s">
        <v>574</v>
      </c>
      <c r="M145" s="428"/>
      <c r="N145" s="379"/>
      <c r="O145" s="153"/>
      <c r="P145" s="154">
        <f>IF(I145="YES",2,0)</f>
        <v>0</v>
      </c>
      <c r="Q145" s="153"/>
      <c r="R145" s="153"/>
    </row>
    <row r="146" spans="1:18" ht="14.4" customHeight="1" x14ac:dyDescent="0.3">
      <c r="A146" s="411"/>
      <c r="B146" s="295" t="s">
        <v>424</v>
      </c>
      <c r="C146" s="295"/>
      <c r="D146" s="295"/>
      <c r="E146" s="295"/>
      <c r="F146" s="295"/>
      <c r="G146" s="295"/>
      <c r="H146" s="295"/>
      <c r="I146" s="438"/>
      <c r="J146" s="439"/>
      <c r="K146" s="402" t="s">
        <v>297</v>
      </c>
      <c r="L146" s="425" t="s">
        <v>283</v>
      </c>
      <c r="M146" s="426"/>
      <c r="N146" s="379"/>
      <c r="O146" s="153"/>
      <c r="P146" s="154">
        <f>IF(I146="YES",2,0)</f>
        <v>0</v>
      </c>
      <c r="Q146" s="153"/>
      <c r="R146" s="153"/>
    </row>
    <row r="147" spans="1:18" ht="14.4" customHeight="1" x14ac:dyDescent="0.3">
      <c r="A147" s="411"/>
      <c r="B147" s="295" t="s">
        <v>391</v>
      </c>
      <c r="C147" s="295"/>
      <c r="D147" s="295"/>
      <c r="E147" s="295"/>
      <c r="F147" s="295"/>
      <c r="G147" s="295"/>
      <c r="H147" s="295"/>
      <c r="I147" s="440"/>
      <c r="J147" s="441"/>
      <c r="K147" s="402"/>
      <c r="L147" s="425"/>
      <c r="M147" s="426"/>
      <c r="N147" s="141"/>
      <c r="O147" s="153"/>
      <c r="P147" s="201">
        <f>IF(I147&lt;0.5,0,IF(I147&lt;0.75,1,2))</f>
        <v>0</v>
      </c>
      <c r="Q147" s="153"/>
      <c r="R147" s="153"/>
    </row>
    <row r="148" spans="1:18" ht="13.2" customHeight="1" x14ac:dyDescent="0.3">
      <c r="A148" s="411"/>
      <c r="B148" s="295" t="s">
        <v>294</v>
      </c>
      <c r="C148" s="295"/>
      <c r="D148" s="295"/>
      <c r="E148" s="295"/>
      <c r="F148" s="295"/>
      <c r="G148" s="295"/>
      <c r="H148" s="295"/>
      <c r="I148" s="438"/>
      <c r="J148" s="439"/>
      <c r="K148" s="402" t="s">
        <v>297</v>
      </c>
      <c r="L148" s="425" t="s">
        <v>68</v>
      </c>
      <c r="M148" s="426"/>
      <c r="N148" s="379" t="s">
        <v>340</v>
      </c>
      <c r="O148" s="153"/>
      <c r="P148" s="154">
        <f>IF(I148="YES",2,0)</f>
        <v>0</v>
      </c>
      <c r="Q148" s="153"/>
      <c r="R148" s="153"/>
    </row>
    <row r="149" spans="1:18" x14ac:dyDescent="0.3">
      <c r="A149" s="411"/>
      <c r="B149" s="412"/>
      <c r="C149" s="412"/>
      <c r="D149" s="413"/>
      <c r="E149" s="412"/>
      <c r="F149" s="412"/>
      <c r="G149" s="412"/>
      <c r="H149" s="413"/>
      <c r="I149" s="197"/>
      <c r="J149" s="197"/>
      <c r="K149" s="403"/>
      <c r="L149" s="425"/>
      <c r="M149" s="426"/>
      <c r="N149" s="379"/>
      <c r="O149" s="153"/>
      <c r="P149" s="154"/>
      <c r="Q149" s="153"/>
      <c r="R149" s="153"/>
    </row>
    <row r="150" spans="1:18" ht="13.2" customHeight="1" x14ac:dyDescent="0.3">
      <c r="A150" s="411"/>
      <c r="B150" s="295" t="s">
        <v>341</v>
      </c>
      <c r="C150" s="295"/>
      <c r="D150" s="295"/>
      <c r="E150" s="295"/>
      <c r="F150" s="295"/>
      <c r="G150" s="295"/>
      <c r="H150" s="295"/>
      <c r="I150" s="438"/>
      <c r="J150" s="439"/>
      <c r="K150" s="402" t="s">
        <v>297</v>
      </c>
      <c r="L150" s="429" t="s">
        <v>588</v>
      </c>
      <c r="M150" s="430"/>
      <c r="N150" s="379" t="s">
        <v>390</v>
      </c>
      <c r="O150" s="153"/>
      <c r="P150" s="154">
        <f>IF(I150="YES",2,0)</f>
        <v>0</v>
      </c>
      <c r="Q150" s="153"/>
      <c r="R150" s="153"/>
    </row>
    <row r="151" spans="1:18" ht="13.2" customHeight="1" x14ac:dyDescent="0.3">
      <c r="A151" s="411"/>
      <c r="B151" s="295" t="s">
        <v>343</v>
      </c>
      <c r="C151" s="295"/>
      <c r="D151" s="295"/>
      <c r="E151" s="295"/>
      <c r="F151" s="295"/>
      <c r="G151" s="295"/>
      <c r="H151" s="295"/>
      <c r="I151" s="438"/>
      <c r="J151" s="439"/>
      <c r="K151" s="402"/>
      <c r="L151" s="429"/>
      <c r="M151" s="430"/>
      <c r="N151" s="379" t="s">
        <v>342</v>
      </c>
      <c r="O151" s="153"/>
      <c r="P151" s="154"/>
      <c r="Q151" s="153"/>
      <c r="R151" s="153"/>
    </row>
    <row r="152" spans="1:18" x14ac:dyDescent="0.3">
      <c r="A152" s="411"/>
      <c r="B152" s="412"/>
      <c r="C152" s="412"/>
      <c r="D152" s="413"/>
      <c r="E152" s="412"/>
      <c r="F152" s="412"/>
      <c r="G152" s="412"/>
      <c r="H152" s="413"/>
      <c r="I152" s="197"/>
      <c r="J152" s="197"/>
      <c r="K152" s="403"/>
      <c r="L152" s="429"/>
      <c r="M152" s="430"/>
      <c r="N152" s="387"/>
      <c r="O152" s="153"/>
      <c r="P152" s="154"/>
      <c r="Q152" s="153"/>
      <c r="R152" s="153"/>
    </row>
    <row r="153" spans="1:18" x14ac:dyDescent="0.3">
      <c r="A153" s="411"/>
      <c r="B153" s="295" t="s">
        <v>69</v>
      </c>
      <c r="C153" s="295"/>
      <c r="D153" s="295"/>
      <c r="E153" s="414"/>
      <c r="F153" s="414"/>
      <c r="G153" s="414"/>
      <c r="H153" s="295"/>
      <c r="I153" s="138"/>
      <c r="J153" s="138"/>
      <c r="K153" s="403"/>
      <c r="L153" s="294"/>
      <c r="M153" s="404"/>
      <c r="N153" s="379"/>
      <c r="O153" s="153"/>
      <c r="P153" s="154"/>
      <c r="Q153" s="153"/>
      <c r="R153" s="153"/>
    </row>
    <row r="154" spans="1:18" ht="70.2" customHeight="1" x14ac:dyDescent="0.3">
      <c r="A154" s="180"/>
      <c r="B154" s="433" t="s">
        <v>324</v>
      </c>
      <c r="C154" s="434"/>
      <c r="D154" s="434"/>
      <c r="E154" s="434"/>
      <c r="F154" s="434"/>
      <c r="G154" s="434"/>
      <c r="H154" s="434"/>
      <c r="I154" s="434"/>
      <c r="J154" s="435"/>
      <c r="K154" s="449" t="s">
        <v>312</v>
      </c>
      <c r="L154" s="449"/>
      <c r="M154" s="450"/>
      <c r="N154" s="388"/>
      <c r="O154" s="153"/>
      <c r="P154" s="154"/>
      <c r="Q154" s="153"/>
      <c r="R154" s="153"/>
    </row>
    <row r="155" spans="1:18" x14ac:dyDescent="0.3">
      <c r="A155" s="180"/>
      <c r="B155" s="138"/>
      <c r="C155" s="138"/>
      <c r="D155" s="138"/>
      <c r="E155" s="138"/>
      <c r="F155" s="138"/>
      <c r="G155" s="138"/>
      <c r="H155" s="138"/>
      <c r="I155" s="158"/>
      <c r="J155" s="158"/>
      <c r="K155" s="405"/>
      <c r="L155" s="406"/>
      <c r="M155" s="407"/>
      <c r="N155" s="161"/>
      <c r="O155" s="153"/>
      <c r="P155" s="154"/>
      <c r="Q155" s="153"/>
      <c r="R155" s="153"/>
    </row>
    <row r="156" spans="1:18" s="23" customFormat="1" ht="65.099999999999994" customHeight="1" x14ac:dyDescent="0.3">
      <c r="A156" s="299"/>
      <c r="B156" s="147"/>
      <c r="C156" s="681" t="s">
        <v>309</v>
      </c>
      <c r="D156" s="149"/>
      <c r="E156" s="150"/>
      <c r="F156" s="150"/>
      <c r="G156" s="150"/>
      <c r="H156" s="148"/>
      <c r="I156" s="682" t="s">
        <v>70</v>
      </c>
      <c r="J156" s="682"/>
      <c r="K156" s="682"/>
      <c r="L156" s="682"/>
      <c r="M156" s="682"/>
      <c r="N156" s="152" t="s">
        <v>395</v>
      </c>
      <c r="O156" s="306" t="s">
        <v>373</v>
      </c>
      <c r="P156" s="307">
        <f>SUM(P157:P169)</f>
        <v>0</v>
      </c>
      <c r="Q156" s="315"/>
      <c r="R156" s="303"/>
    </row>
    <row r="157" spans="1:18" x14ac:dyDescent="0.3">
      <c r="A157" s="571"/>
      <c r="B157" s="573"/>
      <c r="C157" s="573"/>
      <c r="D157" s="573"/>
      <c r="E157" s="573"/>
      <c r="F157" s="573"/>
      <c r="G157" s="573"/>
      <c r="H157" s="573"/>
      <c r="I157" s="175"/>
      <c r="J157" s="175"/>
      <c r="K157" s="415"/>
      <c r="L157" s="416"/>
      <c r="M157" s="417"/>
      <c r="N157" s="204"/>
      <c r="O157" s="153"/>
      <c r="P157" s="154"/>
      <c r="Q157" s="153"/>
      <c r="R157" s="153"/>
    </row>
    <row r="158" spans="1:18" x14ac:dyDescent="0.3">
      <c r="A158" s="577"/>
      <c r="B158" s="578"/>
      <c r="C158" s="578"/>
      <c r="D158" s="578"/>
      <c r="E158" s="578"/>
      <c r="F158" s="578"/>
      <c r="G158" s="578"/>
      <c r="H158" s="578"/>
      <c r="I158" s="136" t="s">
        <v>12</v>
      </c>
      <c r="J158" s="136"/>
      <c r="K158" s="584" t="s">
        <v>13</v>
      </c>
      <c r="L158" s="584"/>
      <c r="M158" s="584"/>
      <c r="N158" s="377" t="s">
        <v>14</v>
      </c>
      <c r="O158" s="153"/>
      <c r="P158" s="154"/>
      <c r="Q158" s="153"/>
      <c r="R158" s="153"/>
    </row>
    <row r="159" spans="1:18" ht="13.2" customHeight="1" x14ac:dyDescent="0.3">
      <c r="A159" s="577"/>
      <c r="B159" s="578" t="s">
        <v>71</v>
      </c>
      <c r="C159" s="578"/>
      <c r="D159" s="578"/>
      <c r="E159" s="578"/>
      <c r="F159" s="578"/>
      <c r="G159" s="578"/>
      <c r="H159" s="578"/>
      <c r="I159" s="432"/>
      <c r="J159" s="432"/>
      <c r="K159" s="590" t="s">
        <v>297</v>
      </c>
      <c r="L159" s="619" t="s">
        <v>72</v>
      </c>
      <c r="M159" s="620"/>
      <c r="N159" s="141"/>
      <c r="O159" s="153"/>
      <c r="P159" s="154">
        <f>IF(I159="YES",(10/ROWS($I$159:$J$164)),0)</f>
        <v>0</v>
      </c>
      <c r="Q159" s="153"/>
      <c r="R159" s="153"/>
    </row>
    <row r="160" spans="1:18" ht="13.2" customHeight="1" x14ac:dyDescent="0.3">
      <c r="A160" s="581"/>
      <c r="B160" s="578" t="s">
        <v>425</v>
      </c>
      <c r="C160" s="578"/>
      <c r="D160" s="578"/>
      <c r="E160" s="578"/>
      <c r="F160" s="578"/>
      <c r="G160" s="578"/>
      <c r="H160" s="578"/>
      <c r="I160" s="432"/>
      <c r="J160" s="432"/>
      <c r="K160" s="590" t="s">
        <v>297</v>
      </c>
      <c r="L160" s="638" t="s">
        <v>73</v>
      </c>
      <c r="M160" s="639"/>
      <c r="N160" s="141"/>
      <c r="O160" s="153"/>
      <c r="P160" s="154">
        <f>IF(I160="NO",(10/ROWS($I$159:$J$164)),0)</f>
        <v>0</v>
      </c>
      <c r="Q160" s="153"/>
      <c r="R160" s="153"/>
    </row>
    <row r="161" spans="1:18" ht="13.2" customHeight="1" x14ac:dyDescent="0.3">
      <c r="A161" s="581"/>
      <c r="B161" s="578" t="s">
        <v>75</v>
      </c>
      <c r="C161" s="578"/>
      <c r="D161" s="578"/>
      <c r="E161" s="578"/>
      <c r="F161" s="578"/>
      <c r="G161" s="578"/>
      <c r="H161" s="578"/>
      <c r="I161" s="432"/>
      <c r="J161" s="432"/>
      <c r="K161" s="590" t="s">
        <v>297</v>
      </c>
      <c r="L161" s="619" t="s">
        <v>76</v>
      </c>
      <c r="M161" s="620"/>
      <c r="N161" s="141"/>
      <c r="O161" s="153"/>
      <c r="P161" s="154">
        <f>IF(I161="YES",(10/ROWS($I$159:$J$164)),0)</f>
        <v>0</v>
      </c>
      <c r="Q161" s="153"/>
      <c r="R161" s="153"/>
    </row>
    <row r="162" spans="1:18" ht="31.2" customHeight="1" x14ac:dyDescent="0.25">
      <c r="A162" s="581"/>
      <c r="B162" s="642" t="s">
        <v>388</v>
      </c>
      <c r="C162" s="642"/>
      <c r="D162" s="578"/>
      <c r="E162" s="578"/>
      <c r="F162" s="578"/>
      <c r="G162" s="578"/>
      <c r="H162" s="578"/>
      <c r="I162" s="432"/>
      <c r="J162" s="432"/>
      <c r="K162" s="590" t="s">
        <v>297</v>
      </c>
      <c r="L162" s="617" t="s">
        <v>576</v>
      </c>
      <c r="M162" s="618"/>
      <c r="N162" s="395" t="s">
        <v>590</v>
      </c>
      <c r="O162" s="153"/>
      <c r="P162" s="154">
        <f>IF(I162="YES",(10/ROWS($I$159:$J$164)),0)</f>
        <v>0</v>
      </c>
      <c r="Q162" s="153"/>
      <c r="R162" s="153"/>
    </row>
    <row r="163" spans="1:18" ht="13.2" customHeight="1" x14ac:dyDescent="0.3">
      <c r="A163" s="577"/>
      <c r="B163" s="578" t="s">
        <v>77</v>
      </c>
      <c r="C163" s="578"/>
      <c r="D163" s="578"/>
      <c r="E163" s="578"/>
      <c r="F163" s="578"/>
      <c r="G163" s="578"/>
      <c r="H163" s="578"/>
      <c r="I163" s="432"/>
      <c r="J163" s="432"/>
      <c r="K163" s="590" t="s">
        <v>297</v>
      </c>
      <c r="L163" s="619" t="s">
        <v>78</v>
      </c>
      <c r="M163" s="620"/>
      <c r="N163" s="141"/>
      <c r="O163" s="153"/>
      <c r="P163" s="154">
        <f>IF(I163="YES",(10/ROWS($I$159:$J$164)),0)</f>
        <v>0</v>
      </c>
      <c r="Q163" s="153"/>
      <c r="R163" s="153"/>
    </row>
    <row r="164" spans="1:18" ht="13.2" customHeight="1" x14ac:dyDescent="0.3">
      <c r="A164" s="577"/>
      <c r="B164" s="578" t="s">
        <v>538</v>
      </c>
      <c r="C164" s="578"/>
      <c r="D164" s="578"/>
      <c r="E164" s="578"/>
      <c r="F164" s="578"/>
      <c r="G164" s="578"/>
      <c r="H164" s="578"/>
      <c r="I164" s="432"/>
      <c r="J164" s="432"/>
      <c r="K164" s="590" t="s">
        <v>297</v>
      </c>
      <c r="L164" s="619"/>
      <c r="M164" s="620"/>
      <c r="N164" s="141"/>
      <c r="O164" s="153"/>
      <c r="P164" s="154">
        <f>IF(I164="NO",(10/ROWS($I$159:$J$164)),0)</f>
        <v>0</v>
      </c>
      <c r="Q164" s="153"/>
      <c r="R164" s="153"/>
    </row>
    <row r="165" spans="1:18" ht="13.2" customHeight="1" x14ac:dyDescent="0.3">
      <c r="A165" s="581"/>
      <c r="B165" s="578" t="s">
        <v>575</v>
      </c>
      <c r="C165" s="578"/>
      <c r="D165" s="578"/>
      <c r="E165" s="578"/>
      <c r="F165" s="578"/>
      <c r="G165" s="578"/>
      <c r="H165" s="578"/>
      <c r="I165" s="432"/>
      <c r="J165" s="432"/>
      <c r="K165" s="590" t="s">
        <v>297</v>
      </c>
      <c r="L165" s="619"/>
      <c r="M165" s="620"/>
      <c r="N165" s="141"/>
      <c r="O165" s="153"/>
      <c r="P165" s="154">
        <f>IF(I165="Yes",(10/ROWS($I$159:$J$164)),0)</f>
        <v>0</v>
      </c>
      <c r="Q165" s="153"/>
      <c r="R165" s="153"/>
    </row>
    <row r="166" spans="1:18" x14ac:dyDescent="0.3">
      <c r="A166" s="577"/>
      <c r="B166" s="578"/>
      <c r="C166" s="578"/>
      <c r="D166" s="578"/>
      <c r="E166" s="578"/>
      <c r="F166" s="578"/>
      <c r="G166" s="578"/>
      <c r="H166" s="578"/>
      <c r="I166" s="158"/>
      <c r="J166" s="158"/>
      <c r="K166" s="633"/>
      <c r="L166" s="578"/>
      <c r="M166" s="579"/>
      <c r="N166" s="141"/>
      <c r="O166" s="153"/>
      <c r="P166" s="154"/>
      <c r="Q166" s="153"/>
      <c r="R166" s="153"/>
    </row>
    <row r="167" spans="1:18" x14ac:dyDescent="0.3">
      <c r="A167" s="577"/>
      <c r="B167" s="643" t="s">
        <v>79</v>
      </c>
      <c r="C167" s="643"/>
      <c r="D167" s="643"/>
      <c r="E167" s="644"/>
      <c r="F167" s="644"/>
      <c r="G167" s="644"/>
      <c r="H167" s="579"/>
      <c r="I167" s="138"/>
      <c r="J167" s="138"/>
      <c r="K167" s="585"/>
      <c r="L167" s="579"/>
      <c r="M167" s="579"/>
      <c r="N167" s="379"/>
      <c r="O167" s="153"/>
      <c r="P167" s="154"/>
      <c r="Q167" s="153"/>
      <c r="R167" s="153"/>
    </row>
    <row r="168" spans="1:18" ht="60" customHeight="1" x14ac:dyDescent="0.3">
      <c r="A168" s="180"/>
      <c r="B168" s="445" t="s">
        <v>324</v>
      </c>
      <c r="C168" s="445"/>
      <c r="D168" s="445"/>
      <c r="E168" s="445"/>
      <c r="F168" s="445"/>
      <c r="G168" s="445"/>
      <c r="H168" s="445"/>
      <c r="I168" s="445"/>
      <c r="J168" s="445"/>
      <c r="K168" s="640" t="s">
        <v>589</v>
      </c>
      <c r="L168" s="640"/>
      <c r="M168" s="641"/>
      <c r="N168" s="379"/>
      <c r="O168" s="153"/>
      <c r="P168" s="154"/>
      <c r="Q168" s="153"/>
      <c r="R168" s="153"/>
    </row>
    <row r="169" spans="1:18" x14ac:dyDescent="0.3">
      <c r="A169" s="205"/>
      <c r="B169" s="190"/>
      <c r="C169" s="190"/>
      <c r="D169" s="190"/>
      <c r="E169" s="190"/>
      <c r="F169" s="190"/>
      <c r="G169" s="190"/>
      <c r="H169" s="190"/>
      <c r="I169" s="206"/>
      <c r="J169" s="206"/>
      <c r="K169" s="207"/>
      <c r="L169" s="208"/>
      <c r="M169" s="190"/>
      <c r="N169" s="209"/>
      <c r="O169" s="153"/>
      <c r="P169" s="154"/>
      <c r="Q169" s="153"/>
      <c r="R169" s="153"/>
    </row>
    <row r="170" spans="1:18" s="23" customFormat="1" ht="65.099999999999994" customHeight="1" x14ac:dyDescent="0.3">
      <c r="A170" s="299"/>
      <c r="B170" s="300"/>
      <c r="C170" s="301" t="s">
        <v>310</v>
      </c>
      <c r="D170" s="97"/>
      <c r="E170" s="302"/>
      <c r="F170" s="302"/>
      <c r="G170" s="302"/>
      <c r="H170" s="301"/>
      <c r="I170" s="480" t="s">
        <v>80</v>
      </c>
      <c r="J170" s="480"/>
      <c r="K170" s="480"/>
      <c r="L170" s="480"/>
      <c r="M170" s="300"/>
      <c r="N170" s="152" t="s">
        <v>395</v>
      </c>
      <c r="O170" s="306" t="s">
        <v>374</v>
      </c>
      <c r="P170" s="307">
        <f>SUM(P171:P181)</f>
        <v>0</v>
      </c>
      <c r="Q170" s="303"/>
      <c r="R170" s="303"/>
    </row>
    <row r="171" spans="1:18" x14ac:dyDescent="0.3">
      <c r="A171" s="418"/>
      <c r="B171" s="409"/>
      <c r="C171" s="409"/>
      <c r="D171" s="409"/>
      <c r="E171" s="409"/>
      <c r="F171" s="409"/>
      <c r="G171" s="409"/>
      <c r="H171" s="409"/>
      <c r="I171" s="175"/>
      <c r="J171" s="175"/>
      <c r="K171" s="419"/>
      <c r="L171" s="420"/>
      <c r="M171" s="421"/>
      <c r="N171" s="204"/>
      <c r="O171" s="153"/>
      <c r="P171" s="154"/>
      <c r="Q171" s="153"/>
      <c r="R171" s="153"/>
    </row>
    <row r="172" spans="1:18" x14ac:dyDescent="0.3">
      <c r="A172" s="411"/>
      <c r="B172" s="295"/>
      <c r="C172" s="295"/>
      <c r="D172" s="295"/>
      <c r="E172" s="295"/>
      <c r="F172" s="295"/>
      <c r="G172" s="295"/>
      <c r="H172" s="295"/>
      <c r="I172" s="136" t="s">
        <v>12</v>
      </c>
      <c r="J172" s="136"/>
      <c r="K172" s="584" t="s">
        <v>13</v>
      </c>
      <c r="L172" s="584"/>
      <c r="M172" s="584"/>
      <c r="N172" s="377" t="s">
        <v>14</v>
      </c>
      <c r="O172" s="153"/>
      <c r="P172" s="154"/>
      <c r="Q172" s="153"/>
      <c r="R172" s="153"/>
    </row>
    <row r="173" spans="1:18" ht="26.4" x14ac:dyDescent="0.3">
      <c r="A173" s="411"/>
      <c r="B173" s="295" t="s">
        <v>81</v>
      </c>
      <c r="C173" s="295"/>
      <c r="D173" s="295"/>
      <c r="E173" s="295"/>
      <c r="F173" s="295"/>
      <c r="G173" s="295"/>
      <c r="H173" s="295"/>
      <c r="I173" s="431" t="str">
        <f>IFERROR(I72/I83,"")</f>
        <v/>
      </c>
      <c r="J173" s="431"/>
      <c r="K173" s="645" t="s">
        <v>284</v>
      </c>
      <c r="L173" s="645"/>
      <c r="M173" s="646" t="s">
        <v>577</v>
      </c>
      <c r="N173" s="379"/>
      <c r="O173" s="153"/>
      <c r="P173" s="154"/>
      <c r="Q173" s="153"/>
      <c r="R173" s="153"/>
    </row>
    <row r="174" spans="1:18" x14ac:dyDescent="0.3">
      <c r="A174" s="411"/>
      <c r="B174" s="295" t="s">
        <v>288</v>
      </c>
      <c r="C174" s="295"/>
      <c r="D174" s="295"/>
      <c r="E174" s="295"/>
      <c r="F174" s="295"/>
      <c r="G174" s="295"/>
      <c r="H174" s="295"/>
      <c r="I174" s="463" t="str">
        <f>I79</f>
        <v/>
      </c>
      <c r="J174" s="463"/>
      <c r="K174" s="645" t="s">
        <v>281</v>
      </c>
      <c r="L174" s="645"/>
      <c r="M174" s="586"/>
      <c r="N174" s="379"/>
      <c r="O174" s="153"/>
      <c r="P174" s="154"/>
      <c r="Q174" s="153"/>
      <c r="R174" s="153"/>
    </row>
    <row r="175" spans="1:18" x14ac:dyDescent="0.3">
      <c r="A175" s="411"/>
      <c r="B175" s="295"/>
      <c r="C175" s="295"/>
      <c r="D175" s="295"/>
      <c r="E175" s="295"/>
      <c r="F175" s="295"/>
      <c r="G175" s="295"/>
      <c r="H175" s="295"/>
      <c r="I175" s="210"/>
      <c r="J175" s="210"/>
      <c r="K175" s="593"/>
      <c r="L175" s="636"/>
      <c r="M175" s="647"/>
      <c r="N175" s="379"/>
      <c r="O175" s="153"/>
      <c r="P175" s="154"/>
      <c r="Q175" s="153"/>
      <c r="R175" s="153"/>
    </row>
    <row r="176" spans="1:18" ht="13.95" customHeight="1" x14ac:dyDescent="0.3">
      <c r="A176" s="411"/>
      <c r="B176" s="295" t="s">
        <v>82</v>
      </c>
      <c r="C176" s="295"/>
      <c r="D176" s="295"/>
      <c r="E176" s="295"/>
      <c r="F176" s="295"/>
      <c r="G176" s="295"/>
      <c r="H176" s="295"/>
      <c r="I176" s="432"/>
      <c r="J176" s="432"/>
      <c r="K176" s="590" t="s">
        <v>297</v>
      </c>
      <c r="L176" s="619" t="s">
        <v>83</v>
      </c>
      <c r="M176" s="620"/>
      <c r="N176" s="379"/>
      <c r="O176" s="153"/>
      <c r="P176" s="154">
        <f>IF(I176="YES",5,0)</f>
        <v>0</v>
      </c>
      <c r="Q176" s="153"/>
      <c r="R176" s="153"/>
    </row>
    <row r="177" spans="1:18" x14ac:dyDescent="0.3">
      <c r="A177" s="411"/>
      <c r="B177" s="295" t="s">
        <v>84</v>
      </c>
      <c r="C177" s="295"/>
      <c r="D177" s="295"/>
      <c r="E177" s="295"/>
      <c r="F177" s="295"/>
      <c r="G177" s="295"/>
      <c r="H177" s="295"/>
      <c r="I177" s="432"/>
      <c r="J177" s="432"/>
      <c r="K177" s="590" t="s">
        <v>297</v>
      </c>
      <c r="L177" s="619" t="s">
        <v>83</v>
      </c>
      <c r="M177" s="620"/>
      <c r="N177" s="379"/>
      <c r="O177" s="153"/>
      <c r="P177" s="154">
        <f>IF(I177="YES",5,0)</f>
        <v>0</v>
      </c>
      <c r="Q177" s="153"/>
      <c r="R177" s="153"/>
    </row>
    <row r="178" spans="1:18" x14ac:dyDescent="0.3">
      <c r="A178" s="411"/>
      <c r="B178" s="295"/>
      <c r="C178" s="295"/>
      <c r="D178" s="295"/>
      <c r="E178" s="295"/>
      <c r="F178" s="295"/>
      <c r="G178" s="295"/>
      <c r="H178" s="295"/>
      <c r="I178" s="158"/>
      <c r="J178" s="158"/>
      <c r="K178" s="593"/>
      <c r="L178" s="579"/>
      <c r="M178" s="578"/>
      <c r="N178" s="379"/>
      <c r="O178" s="153"/>
      <c r="P178" s="154"/>
      <c r="Q178" s="153"/>
      <c r="R178" s="153"/>
    </row>
    <row r="179" spans="1:18" x14ac:dyDescent="0.3">
      <c r="A179" s="411"/>
      <c r="B179" s="446" t="s">
        <v>85</v>
      </c>
      <c r="C179" s="446"/>
      <c r="D179" s="446"/>
      <c r="E179" s="319"/>
      <c r="F179" s="319"/>
      <c r="G179" s="319"/>
      <c r="H179" s="294"/>
      <c r="I179" s="190"/>
      <c r="J179" s="138"/>
      <c r="K179" s="593"/>
      <c r="L179" s="578"/>
      <c r="M179" s="578"/>
      <c r="N179" s="379"/>
      <c r="O179" s="153"/>
      <c r="P179" s="154"/>
      <c r="Q179" s="153"/>
      <c r="R179" s="153"/>
    </row>
    <row r="180" spans="1:18" ht="96" customHeight="1" x14ac:dyDescent="0.3">
      <c r="A180" s="180"/>
      <c r="B180" s="433" t="s">
        <v>324</v>
      </c>
      <c r="C180" s="434"/>
      <c r="D180" s="434"/>
      <c r="E180" s="434"/>
      <c r="F180" s="434"/>
      <c r="G180" s="434"/>
      <c r="H180" s="434"/>
      <c r="I180" s="434"/>
      <c r="J180" s="435"/>
      <c r="K180" s="648" t="s">
        <v>601</v>
      </c>
      <c r="L180" s="648"/>
      <c r="M180" s="648"/>
      <c r="N180" s="379"/>
      <c r="O180" s="153"/>
      <c r="P180" s="154"/>
      <c r="Q180" s="153"/>
      <c r="R180" s="153"/>
    </row>
    <row r="181" spans="1:18" x14ac:dyDescent="0.3">
      <c r="A181" s="180"/>
      <c r="B181" s="138"/>
      <c r="C181" s="138"/>
      <c r="D181" s="138"/>
      <c r="E181" s="138"/>
      <c r="F181" s="138"/>
      <c r="G181" s="138"/>
      <c r="H181" s="138"/>
      <c r="I181" s="468"/>
      <c r="J181" s="468"/>
      <c r="K181" s="140"/>
      <c r="L181" s="139"/>
      <c r="M181" s="138"/>
      <c r="N181" s="141"/>
      <c r="O181" s="153"/>
      <c r="P181" s="154"/>
      <c r="Q181" s="153"/>
      <c r="R181" s="153"/>
    </row>
    <row r="182" spans="1:18" ht="65.099999999999994" customHeight="1" x14ac:dyDescent="0.3">
      <c r="A182" s="211"/>
      <c r="B182" s="169"/>
      <c r="C182" s="683" t="s">
        <v>311</v>
      </c>
      <c r="D182" s="149"/>
      <c r="E182" s="213"/>
      <c r="F182" s="213"/>
      <c r="G182" s="213"/>
      <c r="H182" s="212"/>
      <c r="I182" s="680" t="s">
        <v>394</v>
      </c>
      <c r="J182" s="680"/>
      <c r="K182" s="680"/>
      <c r="L182" s="680"/>
      <c r="M182" s="169"/>
      <c r="N182" s="214" t="s">
        <v>395</v>
      </c>
      <c r="O182" s="194" t="s">
        <v>375</v>
      </c>
      <c r="P182" s="195">
        <f>SUM(P183:P230)</f>
        <v>0</v>
      </c>
      <c r="Q182" s="203"/>
      <c r="R182" s="153"/>
    </row>
    <row r="183" spans="1:18" ht="20.399999999999999" x14ac:dyDescent="0.3">
      <c r="A183" s="215"/>
      <c r="B183" s="216"/>
      <c r="C183" s="216"/>
      <c r="D183" s="217"/>
      <c r="E183" s="218"/>
      <c r="F183" s="218"/>
      <c r="G183" s="218"/>
      <c r="H183" s="217"/>
      <c r="I183" s="219"/>
      <c r="J183" s="219"/>
      <c r="K183" s="326"/>
      <c r="L183" s="327"/>
      <c r="M183" s="328"/>
      <c r="N183" s="389"/>
      <c r="O183" s="153"/>
      <c r="P183" s="178"/>
      <c r="Q183" s="203"/>
      <c r="R183" s="153"/>
    </row>
    <row r="184" spans="1:18" x14ac:dyDescent="0.3">
      <c r="A184" s="180"/>
      <c r="B184" s="576" t="s">
        <v>522</v>
      </c>
      <c r="C184" s="576"/>
      <c r="D184" s="578"/>
      <c r="E184" s="578"/>
      <c r="F184" s="578"/>
      <c r="G184" s="578"/>
      <c r="H184" s="138"/>
      <c r="I184" s="136" t="s">
        <v>12</v>
      </c>
      <c r="J184" s="136"/>
      <c r="K184" s="584" t="s">
        <v>13</v>
      </c>
      <c r="L184" s="584"/>
      <c r="M184" s="584"/>
      <c r="N184" s="377" t="s">
        <v>14</v>
      </c>
      <c r="O184" s="153"/>
      <c r="P184" s="178"/>
      <c r="Q184" s="220"/>
      <c r="R184" s="153"/>
    </row>
    <row r="185" spans="1:18" x14ac:dyDescent="0.3">
      <c r="A185" s="182"/>
      <c r="B185" s="578" t="s">
        <v>285</v>
      </c>
      <c r="C185" s="578"/>
      <c r="D185" s="578"/>
      <c r="E185" s="578"/>
      <c r="F185" s="578"/>
      <c r="G185" s="578"/>
      <c r="H185" s="138"/>
      <c r="I185" s="432" t="s">
        <v>141</v>
      </c>
      <c r="J185" s="432"/>
      <c r="K185" s="590" t="s">
        <v>297</v>
      </c>
      <c r="L185" s="613" t="s">
        <v>578</v>
      </c>
      <c r="M185" s="649"/>
      <c r="N185" s="379"/>
      <c r="O185" s="153"/>
      <c r="P185" s="178"/>
      <c r="Q185" s="220"/>
      <c r="R185" s="153"/>
    </row>
    <row r="186" spans="1:18" ht="12.75" customHeight="1" x14ac:dyDescent="0.3">
      <c r="A186" s="182"/>
      <c r="B186" s="578" t="s">
        <v>87</v>
      </c>
      <c r="C186" s="578"/>
      <c r="D186" s="578"/>
      <c r="E186" s="578"/>
      <c r="F186" s="578"/>
      <c r="G186" s="578"/>
      <c r="H186" s="138"/>
      <c r="I186" s="437" t="str">
        <f>IFERROR(IF(Dropdowns!S67=0,blank,Dropdowns!S67),"")</f>
        <v/>
      </c>
      <c r="J186" s="437"/>
      <c r="K186" s="650" t="s">
        <v>287</v>
      </c>
      <c r="L186" s="586" t="s">
        <v>88</v>
      </c>
      <c r="M186" s="578"/>
      <c r="N186" s="394"/>
      <c r="O186" s="153"/>
      <c r="P186" s="154"/>
      <c r="Q186" s="153"/>
      <c r="R186" s="153"/>
    </row>
    <row r="187" spans="1:18" ht="12.75" customHeight="1" x14ac:dyDescent="0.3">
      <c r="A187" s="182"/>
      <c r="B187" s="578" t="s">
        <v>286</v>
      </c>
      <c r="C187" s="578"/>
      <c r="D187" s="578"/>
      <c r="E187" s="578"/>
      <c r="F187" s="578"/>
      <c r="G187" s="578"/>
      <c r="H187" s="138"/>
      <c r="I187" s="437" t="str">
        <f>IFERROR((I186*(1-VLOOKUP(I185,D288:E344,2,FALSE))),"")</f>
        <v/>
      </c>
      <c r="J187" s="437"/>
      <c r="K187" s="650" t="s">
        <v>287</v>
      </c>
      <c r="L187" s="586" t="s">
        <v>536</v>
      </c>
      <c r="M187" s="578"/>
      <c r="N187" s="141"/>
      <c r="O187" s="153"/>
      <c r="P187" s="154"/>
      <c r="Q187" s="173"/>
      <c r="R187" s="153"/>
    </row>
    <row r="188" spans="1:18" x14ac:dyDescent="0.3">
      <c r="A188" s="180"/>
      <c r="B188" s="578"/>
      <c r="C188" s="578"/>
      <c r="D188" s="578"/>
      <c r="E188" s="578"/>
      <c r="F188" s="578"/>
      <c r="G188" s="578"/>
      <c r="H188" s="138"/>
      <c r="I188" s="138"/>
      <c r="J188" s="138"/>
      <c r="K188" s="578"/>
      <c r="L188" s="311"/>
      <c r="M188" s="651"/>
      <c r="N188" s="141"/>
      <c r="O188" s="153"/>
      <c r="P188" s="154"/>
      <c r="Q188" s="153"/>
      <c r="R188" s="153"/>
    </row>
    <row r="189" spans="1:18" ht="13.2" customHeight="1" x14ac:dyDescent="0.3">
      <c r="A189" s="180"/>
      <c r="B189" s="578" t="s">
        <v>458</v>
      </c>
      <c r="C189" s="578"/>
      <c r="D189" s="578"/>
      <c r="E189" s="578"/>
      <c r="F189" s="578"/>
      <c r="G189" s="578"/>
      <c r="H189" s="138"/>
      <c r="I189" s="438"/>
      <c r="J189" s="439"/>
      <c r="K189" s="590" t="s">
        <v>297</v>
      </c>
      <c r="L189" s="602" t="s">
        <v>579</v>
      </c>
      <c r="M189" s="594"/>
      <c r="N189" s="141"/>
      <c r="O189" s="153"/>
      <c r="P189" s="154"/>
      <c r="Q189" s="153"/>
      <c r="R189" s="153"/>
    </row>
    <row r="190" spans="1:18" x14ac:dyDescent="0.3">
      <c r="A190" s="182"/>
      <c r="B190" s="578" t="s">
        <v>468</v>
      </c>
      <c r="C190" s="578"/>
      <c r="D190" s="578"/>
      <c r="E190" s="578"/>
      <c r="F190" s="578"/>
      <c r="G190" s="578"/>
      <c r="H190" s="138"/>
      <c r="I190" s="438"/>
      <c r="J190" s="439"/>
      <c r="K190" s="590" t="s">
        <v>297</v>
      </c>
      <c r="L190" s="586" t="s">
        <v>539</v>
      </c>
      <c r="M190" s="578"/>
      <c r="N190" s="141"/>
      <c r="O190" s="153"/>
      <c r="P190" s="154"/>
      <c r="Q190" s="173"/>
      <c r="R190" s="153"/>
    </row>
    <row r="191" spans="1:18" x14ac:dyDescent="0.3">
      <c r="A191" s="182"/>
      <c r="B191" s="578"/>
      <c r="C191" s="578"/>
      <c r="D191" s="578"/>
      <c r="E191" s="578"/>
      <c r="F191" s="578"/>
      <c r="G191" s="578"/>
      <c r="H191" s="138"/>
      <c r="I191" s="138"/>
      <c r="J191" s="138"/>
      <c r="K191" s="585"/>
      <c r="L191" s="578"/>
      <c r="M191" s="578"/>
      <c r="N191" s="141"/>
      <c r="O191" s="153"/>
      <c r="P191" s="154"/>
      <c r="Q191" s="173"/>
      <c r="R191" s="153"/>
    </row>
    <row r="192" spans="1:18" x14ac:dyDescent="0.3">
      <c r="A192" s="182"/>
      <c r="B192" s="576" t="s">
        <v>540</v>
      </c>
      <c r="C192" s="578"/>
      <c r="D192" s="578"/>
      <c r="E192" s="578"/>
      <c r="F192" s="578"/>
      <c r="G192" s="578"/>
      <c r="H192" s="138"/>
      <c r="I192" s="138"/>
      <c r="J192" s="138"/>
      <c r="K192" s="585"/>
      <c r="L192" s="578"/>
      <c r="M192" s="578"/>
      <c r="N192" s="141"/>
      <c r="O192" s="153"/>
      <c r="P192" s="154"/>
      <c r="Q192" s="173"/>
      <c r="R192" s="153"/>
    </row>
    <row r="193" spans="1:18" x14ac:dyDescent="0.3">
      <c r="A193" s="182"/>
      <c r="B193" s="578" t="s">
        <v>510</v>
      </c>
      <c r="C193" s="578"/>
      <c r="D193" s="578"/>
      <c r="E193" s="578"/>
      <c r="F193" s="578"/>
      <c r="G193" s="578"/>
      <c r="H193" s="138"/>
      <c r="I193" s="138"/>
      <c r="J193" s="138"/>
      <c r="K193" s="585"/>
      <c r="L193" s="578"/>
      <c r="M193" s="578"/>
      <c r="N193" s="141"/>
      <c r="O193" s="153"/>
      <c r="P193" s="154"/>
      <c r="Q193" s="173"/>
      <c r="R193" s="153"/>
    </row>
    <row r="194" spans="1:18" x14ac:dyDescent="0.3">
      <c r="A194" s="182"/>
      <c r="B194" s="23"/>
      <c r="C194" s="295"/>
      <c r="D194" s="295"/>
      <c r="E194" s="295"/>
      <c r="F194" s="295"/>
      <c r="G194" s="295"/>
      <c r="H194" s="295"/>
      <c r="I194" s="138"/>
      <c r="J194" s="138"/>
      <c r="K194" s="585"/>
      <c r="L194" s="578"/>
      <c r="M194" s="578"/>
      <c r="N194" s="141"/>
      <c r="O194" s="153"/>
      <c r="P194" s="154"/>
      <c r="Q194" s="173"/>
      <c r="R194" s="153"/>
    </row>
    <row r="195" spans="1:18" s="228" customFormat="1" x14ac:dyDescent="0.3">
      <c r="A195" s="221"/>
      <c r="B195" s="295"/>
      <c r="C195" s="316"/>
      <c r="D195" s="316"/>
      <c r="E195" s="316"/>
      <c r="F195" s="316"/>
      <c r="G195" s="222" t="s">
        <v>482</v>
      </c>
      <c r="H195" s="223" t="s">
        <v>511</v>
      </c>
      <c r="I195" s="222" t="s">
        <v>484</v>
      </c>
      <c r="J195" s="224" t="s">
        <v>512</v>
      </c>
      <c r="K195" s="590"/>
      <c r="L195" s="652"/>
      <c r="M195" s="653"/>
      <c r="N195" s="390"/>
      <c r="O195" s="225"/>
      <c r="P195" s="226"/>
      <c r="Q195" s="227"/>
      <c r="R195" s="225"/>
    </row>
    <row r="196" spans="1:18" s="228" customFormat="1" x14ac:dyDescent="0.3">
      <c r="A196" s="229"/>
      <c r="B196" s="322" t="s">
        <v>470</v>
      </c>
      <c r="C196" s="322"/>
      <c r="D196" s="322" t="s">
        <v>477</v>
      </c>
      <c r="E196" s="322"/>
      <c r="F196" s="323" t="s">
        <v>507</v>
      </c>
      <c r="G196" s="232" t="s">
        <v>483</v>
      </c>
      <c r="H196" s="233" t="s">
        <v>472</v>
      </c>
      <c r="I196" s="232" t="s">
        <v>483</v>
      </c>
      <c r="J196" s="233" t="s">
        <v>506</v>
      </c>
      <c r="K196" s="590"/>
      <c r="L196" s="652"/>
      <c r="M196" s="653"/>
      <c r="N196" s="390"/>
      <c r="O196" s="225"/>
      <c r="P196" s="226"/>
      <c r="Q196" s="227"/>
      <c r="R196" s="225"/>
    </row>
    <row r="197" spans="1:18" x14ac:dyDescent="0.3">
      <c r="A197" s="234"/>
      <c r="B197" s="235" t="s">
        <v>156</v>
      </c>
      <c r="C197" s="236"/>
      <c r="D197" s="132" t="s">
        <v>478</v>
      </c>
      <c r="E197" s="236" t="s">
        <v>297</v>
      </c>
      <c r="F197" s="132"/>
      <c r="G197" s="237">
        <f>IFERROR(VLOOKUP(D:D,Conversion_to_kBtu_Table, 2, FALSE),"")</f>
        <v>3.41214</v>
      </c>
      <c r="H197" s="238">
        <f>IFERROR(F:F*G:G,"")</f>
        <v>0</v>
      </c>
      <c r="I197" s="239">
        <f>IFERROR(VLOOKUP(B197,Fuel_Source_Carbon_Table,2,FALSE),"")</f>
        <v>0.11330763094921563</v>
      </c>
      <c r="J197" s="238">
        <f>IFERROR(H197*I197,"")</f>
        <v>0</v>
      </c>
      <c r="K197" s="590"/>
      <c r="L197" s="613" t="s">
        <v>570</v>
      </c>
      <c r="M197" s="586"/>
      <c r="N197" s="141"/>
      <c r="O197" s="153"/>
      <c r="P197" s="154"/>
      <c r="Q197" s="173"/>
      <c r="R197" s="153"/>
    </row>
    <row r="198" spans="1:18" x14ac:dyDescent="0.3">
      <c r="A198" s="182"/>
      <c r="B198" s="134" t="s">
        <v>469</v>
      </c>
      <c r="C198" s="236" t="s">
        <v>297</v>
      </c>
      <c r="D198" s="133" t="s">
        <v>479</v>
      </c>
      <c r="E198" s="236" t="s">
        <v>297</v>
      </c>
      <c r="F198" s="133"/>
      <c r="G198" s="237">
        <f>IFERROR(VLOOKUP(D:D,Conversion_to_kBtu_Table, 2, FALSE),"")</f>
        <v>100</v>
      </c>
      <c r="H198" s="238">
        <f>IFERROR(F:F*G:G,"")</f>
        <v>0</v>
      </c>
      <c r="I198" s="239">
        <f>IFERROR(VLOOKUP(B198,Fuel_Source_Carbon_Table,2,FALSE),"")</f>
        <v>5.3109999999999997E-2</v>
      </c>
      <c r="J198" s="238">
        <f t="shared" ref="J198:J201" si="1">IFERROR(H198*I198,"")</f>
        <v>0</v>
      </c>
      <c r="K198" s="590"/>
      <c r="L198" s="613" t="s">
        <v>570</v>
      </c>
      <c r="M198" s="586"/>
      <c r="N198" s="141"/>
      <c r="O198" s="153"/>
      <c r="P198" s="154"/>
      <c r="Q198" s="173"/>
      <c r="R198" s="153"/>
    </row>
    <row r="199" spans="1:18" x14ac:dyDescent="0.3">
      <c r="A199" s="182"/>
      <c r="B199" s="134" t="s">
        <v>481</v>
      </c>
      <c r="C199" s="236" t="s">
        <v>297</v>
      </c>
      <c r="D199" s="133" t="s">
        <v>493</v>
      </c>
      <c r="E199" s="236" t="s">
        <v>297</v>
      </c>
      <c r="F199" s="133"/>
      <c r="G199" s="237">
        <f>IFERROR(VLOOKUP(D:D,Conversion_to_kBtu_Table, 2, FALSE),"")</f>
        <v>1194</v>
      </c>
      <c r="H199" s="238">
        <f>IFERROR(F:F*G:G,"")</f>
        <v>0</v>
      </c>
      <c r="I199" s="239">
        <f>IFERROR(VLOOKUP(B199,Fuel_Source_Carbon_Table,2,FALSE),"")</f>
        <v>6.6400000000000001E-2</v>
      </c>
      <c r="J199" s="238">
        <f t="shared" si="1"/>
        <v>0</v>
      </c>
      <c r="K199" s="590"/>
      <c r="L199" s="613" t="s">
        <v>570</v>
      </c>
      <c r="M199" s="586"/>
      <c r="N199" s="141"/>
      <c r="O199" s="153"/>
      <c r="P199" s="154"/>
      <c r="Q199" s="173"/>
      <c r="R199" s="153"/>
    </row>
    <row r="200" spans="1:18" x14ac:dyDescent="0.3">
      <c r="A200" s="182"/>
      <c r="B200" s="134"/>
      <c r="C200" s="236" t="s">
        <v>297</v>
      </c>
      <c r="D200" s="133"/>
      <c r="E200" s="236" t="s">
        <v>297</v>
      </c>
      <c r="F200" s="133"/>
      <c r="G200" s="237" t="str">
        <f>IFERROR(VLOOKUP(D:D,Conversion_to_kBtu_Table, 2, FALSE),"")</f>
        <v/>
      </c>
      <c r="H200" s="238" t="str">
        <f>IFERROR(F:F*G:G,"")</f>
        <v/>
      </c>
      <c r="I200" s="239" t="str">
        <f>IFERROR(VLOOKUP(B200,Fuel_Source_Carbon_Table,2,FALSE),"")</f>
        <v/>
      </c>
      <c r="J200" s="238" t="str">
        <f t="shared" si="1"/>
        <v/>
      </c>
      <c r="K200" s="590"/>
      <c r="L200" s="613" t="s">
        <v>570</v>
      </c>
      <c r="M200" s="586"/>
      <c r="N200" s="141"/>
      <c r="O200" s="153"/>
      <c r="P200" s="154"/>
      <c r="Q200" s="173"/>
      <c r="R200" s="153"/>
    </row>
    <row r="201" spans="1:18" x14ac:dyDescent="0.3">
      <c r="A201" s="182"/>
      <c r="B201" s="134"/>
      <c r="C201" s="236" t="s">
        <v>297</v>
      </c>
      <c r="D201" s="133"/>
      <c r="E201" s="236" t="s">
        <v>297</v>
      </c>
      <c r="F201" s="133"/>
      <c r="G201" s="237" t="str">
        <f>IFERROR(VLOOKUP(D:D,Conversion_to_kBtu_Table, 2, FALSE),"")</f>
        <v/>
      </c>
      <c r="H201" s="238" t="str">
        <f>IFERROR(F:F*G:G,"")</f>
        <v/>
      </c>
      <c r="I201" s="239" t="str">
        <f>IFERROR(VLOOKUP(B201,Fuel_Source_Carbon_Table,2,FALSE),"")</f>
        <v/>
      </c>
      <c r="J201" s="238" t="str">
        <f t="shared" si="1"/>
        <v/>
      </c>
      <c r="K201" s="590"/>
      <c r="L201" s="579"/>
      <c r="M201" s="586"/>
      <c r="N201" s="141"/>
      <c r="O201" s="153"/>
      <c r="P201" s="154"/>
      <c r="Q201" s="173"/>
      <c r="R201" s="153"/>
    </row>
    <row r="202" spans="1:18" x14ac:dyDescent="0.3">
      <c r="A202" s="182"/>
      <c r="B202" s="138"/>
      <c r="C202" s="138"/>
      <c r="D202" s="138"/>
      <c r="E202" s="138"/>
      <c r="F202" s="163"/>
      <c r="G202" s="138"/>
      <c r="H202" s="138"/>
      <c r="I202" s="138"/>
      <c r="J202" s="138"/>
      <c r="K202" s="590"/>
      <c r="L202" s="579"/>
      <c r="M202" s="586"/>
      <c r="N202" s="141"/>
      <c r="O202" s="153"/>
      <c r="P202" s="154"/>
      <c r="Q202" s="173"/>
      <c r="R202" s="153"/>
    </row>
    <row r="203" spans="1:18" x14ac:dyDescent="0.3">
      <c r="A203" s="182"/>
      <c r="B203" s="576" t="s">
        <v>541</v>
      </c>
      <c r="C203" s="578"/>
      <c r="D203" s="578"/>
      <c r="E203" s="578"/>
      <c r="F203" s="652"/>
      <c r="G203" s="578"/>
      <c r="H203" s="138"/>
      <c r="I203" s="138"/>
      <c r="J203" s="138"/>
      <c r="K203" s="590"/>
      <c r="L203" s="579"/>
      <c r="M203" s="586"/>
      <c r="N203" s="141"/>
      <c r="O203" s="153"/>
      <c r="P203" s="154"/>
      <c r="Q203" s="173"/>
      <c r="R203" s="153"/>
    </row>
    <row r="204" spans="1:18" x14ac:dyDescent="0.3">
      <c r="A204" s="182"/>
      <c r="B204" s="578" t="s">
        <v>537</v>
      </c>
      <c r="C204" s="578"/>
      <c r="D204" s="578"/>
      <c r="E204" s="578"/>
      <c r="F204" s="578"/>
      <c r="G204" s="578"/>
      <c r="H204" s="138"/>
      <c r="I204" s="438"/>
      <c r="J204" s="439"/>
      <c r="K204" s="590" t="s">
        <v>297</v>
      </c>
      <c r="L204" s="613" t="s">
        <v>580</v>
      </c>
      <c r="M204" s="586"/>
      <c r="N204" s="141"/>
      <c r="O204" s="153"/>
      <c r="P204" s="154"/>
      <c r="Q204" s="173"/>
      <c r="R204" s="153"/>
    </row>
    <row r="205" spans="1:18" ht="12.75" customHeight="1" x14ac:dyDescent="0.3">
      <c r="A205" s="182"/>
      <c r="B205" s="578" t="s">
        <v>508</v>
      </c>
      <c r="C205" s="578"/>
      <c r="D205" s="578"/>
      <c r="E205" s="578"/>
      <c r="F205" s="578"/>
      <c r="G205" s="578"/>
      <c r="H205" s="138"/>
      <c r="I205" s="438"/>
      <c r="J205" s="439"/>
      <c r="K205" s="590" t="s">
        <v>297</v>
      </c>
      <c r="L205" s="596" t="s">
        <v>516</v>
      </c>
      <c r="M205" s="654"/>
      <c r="N205" s="478" t="str">
        <f>HYPERLINK("https://www.energystar.gov/buildings/tools-and-resources/how_benchmark_onsite_renewables_portfolio_manager", "Energy Star Guide How to Benchmark Onsite Renewables in Portfolio Manager")</f>
        <v>Energy Star Guide How to Benchmark Onsite Renewables in Portfolio Manager</v>
      </c>
      <c r="O205" s="153"/>
      <c r="P205" s="154"/>
      <c r="Q205" s="173"/>
      <c r="R205" s="153"/>
    </row>
    <row r="206" spans="1:18" x14ac:dyDescent="0.3">
      <c r="A206" s="182"/>
      <c r="B206" s="578"/>
      <c r="C206" s="578"/>
      <c r="D206" s="578"/>
      <c r="E206" s="578"/>
      <c r="F206" s="578"/>
      <c r="G206" s="578"/>
      <c r="H206" s="138"/>
      <c r="I206" s="138"/>
      <c r="J206" s="138"/>
      <c r="K206" s="585"/>
      <c r="L206" s="596"/>
      <c r="M206" s="654"/>
      <c r="N206" s="478"/>
      <c r="O206" s="153"/>
      <c r="P206" s="154"/>
      <c r="Q206" s="173"/>
      <c r="R206" s="153"/>
    </row>
    <row r="207" spans="1:18" x14ac:dyDescent="0.3">
      <c r="A207" s="182"/>
      <c r="B207" s="578" t="s">
        <v>509</v>
      </c>
      <c r="C207" s="578"/>
      <c r="D207" s="578"/>
      <c r="E207" s="578"/>
      <c r="F207" s="578"/>
      <c r="G207" s="578"/>
      <c r="H207" s="138"/>
      <c r="I207" s="138"/>
      <c r="J207" s="138"/>
      <c r="K207" s="585"/>
      <c r="L207" s="596"/>
      <c r="M207" s="654"/>
      <c r="N207" s="141"/>
      <c r="O207" s="153"/>
      <c r="P207" s="154"/>
      <c r="Q207" s="173"/>
      <c r="R207" s="153"/>
    </row>
    <row r="208" spans="1:18" x14ac:dyDescent="0.3">
      <c r="A208" s="182"/>
      <c r="B208" s="138"/>
      <c r="C208" s="138"/>
      <c r="D208" s="138"/>
      <c r="E208" s="138"/>
      <c r="F208" s="138"/>
      <c r="G208" s="295"/>
      <c r="H208" s="295"/>
      <c r="I208" s="295"/>
      <c r="J208" s="295"/>
      <c r="K208" s="585"/>
      <c r="L208" s="578"/>
      <c r="M208" s="578"/>
      <c r="N208" s="141"/>
      <c r="O208" s="153"/>
      <c r="P208" s="154"/>
      <c r="Q208" s="173"/>
      <c r="R208" s="153"/>
    </row>
    <row r="209" spans="1:18" x14ac:dyDescent="0.3">
      <c r="A209" s="182"/>
      <c r="B209" s="163"/>
      <c r="C209" s="163"/>
      <c r="D209" s="163"/>
      <c r="E209" s="163"/>
      <c r="F209" s="163"/>
      <c r="G209" s="320" t="s">
        <v>482</v>
      </c>
      <c r="H209" s="321" t="s">
        <v>511</v>
      </c>
      <c r="I209" s="320" t="s">
        <v>484</v>
      </c>
      <c r="J209" s="329" t="s">
        <v>512</v>
      </c>
      <c r="K209" s="590"/>
      <c r="L209" s="579"/>
      <c r="M209" s="586"/>
      <c r="N209" s="141"/>
      <c r="O209" s="153"/>
      <c r="P209" s="154"/>
      <c r="Q209" s="173"/>
      <c r="R209" s="153"/>
    </row>
    <row r="210" spans="1:18" x14ac:dyDescent="0.3">
      <c r="A210" s="182"/>
      <c r="B210" s="322" t="s">
        <v>513</v>
      </c>
      <c r="C210" s="230"/>
      <c r="D210" s="230" t="s">
        <v>477</v>
      </c>
      <c r="E210" s="230"/>
      <c r="F210" s="231" t="s">
        <v>507</v>
      </c>
      <c r="G210" s="324" t="s">
        <v>483</v>
      </c>
      <c r="H210" s="325" t="s">
        <v>472</v>
      </c>
      <c r="I210" s="324" t="s">
        <v>483</v>
      </c>
      <c r="J210" s="325" t="s">
        <v>506</v>
      </c>
      <c r="K210" s="590"/>
      <c r="L210" s="579"/>
      <c r="M210" s="586"/>
      <c r="N210" s="141"/>
      <c r="O210" s="153"/>
      <c r="P210" s="154"/>
      <c r="Q210" s="173"/>
      <c r="R210" s="153"/>
    </row>
    <row r="211" spans="1:18" x14ac:dyDescent="0.3">
      <c r="A211" s="182"/>
      <c r="B211" s="294" t="s">
        <v>514</v>
      </c>
      <c r="C211" s="236" t="s">
        <v>297</v>
      </c>
      <c r="D211" s="132" t="s">
        <v>478</v>
      </c>
      <c r="E211" s="236" t="s">
        <v>297</v>
      </c>
      <c r="F211" s="132"/>
      <c r="G211" s="330">
        <f>IFERROR(VLOOKUP(D:D,Conversion_to_kBtu_Table, 2, FALSE),"")</f>
        <v>3.41214</v>
      </c>
      <c r="H211" s="331">
        <f>IFERROR((F:F*G:G),0)</f>
        <v>0</v>
      </c>
      <c r="I211" s="332">
        <f>IFERROR(VLOOKUP("Electricity",Fuel_Source_Carbon_Table,2,FALSE),0)</f>
        <v>0.11330763094921563</v>
      </c>
      <c r="J211" s="331">
        <f>(H211*I211)</f>
        <v>0</v>
      </c>
      <c r="K211" s="590"/>
      <c r="L211" s="579"/>
      <c r="M211" s="586"/>
      <c r="N211" s="141"/>
      <c r="O211" s="153"/>
      <c r="P211" s="154"/>
      <c r="Q211" s="173"/>
      <c r="R211" s="153"/>
    </row>
    <row r="212" spans="1:18" x14ac:dyDescent="0.3">
      <c r="A212" s="182"/>
      <c r="B212" s="294" t="s">
        <v>515</v>
      </c>
      <c r="C212" s="236" t="s">
        <v>297</v>
      </c>
      <c r="D212" s="133" t="s">
        <v>491</v>
      </c>
      <c r="E212" s="236" t="s">
        <v>297</v>
      </c>
      <c r="F212" s="133"/>
      <c r="G212" s="330">
        <f>IFERROR(VLOOKUP(D:D,Conversion_to_kBtu_Table, 2, FALSE),"")</f>
        <v>3412.14</v>
      </c>
      <c r="H212" s="331">
        <f>IFERROR(F:F*G:G,0)</f>
        <v>0</v>
      </c>
      <c r="I212" s="332">
        <f>IFERROR(VLOOKUP("Electricity",Fuel_Source_Carbon_Table,2,FALSE),0)</f>
        <v>0.11330763094921563</v>
      </c>
      <c r="J212" s="331">
        <f>(H212*I212)</f>
        <v>0</v>
      </c>
      <c r="K212" s="590"/>
      <c r="L212" s="579"/>
      <c r="M212" s="586"/>
      <c r="N212" s="141"/>
      <c r="O212" s="153"/>
      <c r="P212" s="154"/>
      <c r="Q212" s="173"/>
      <c r="R212" s="153"/>
    </row>
    <row r="213" spans="1:18" x14ac:dyDescent="0.3">
      <c r="A213" s="182"/>
      <c r="B213" s="23"/>
      <c r="C213" s="138"/>
      <c r="D213" s="138"/>
      <c r="E213" s="138"/>
      <c r="F213" s="138"/>
      <c r="G213" s="138"/>
      <c r="H213" s="240"/>
      <c r="I213" s="138"/>
      <c r="J213" s="240"/>
      <c r="K213" s="590"/>
      <c r="L213" s="579"/>
      <c r="M213" s="586"/>
      <c r="N213" s="141"/>
      <c r="O213" s="153"/>
      <c r="P213" s="154"/>
      <c r="Q213" s="173"/>
      <c r="R213" s="153"/>
    </row>
    <row r="214" spans="1:18" x14ac:dyDescent="0.3">
      <c r="A214" s="182"/>
      <c r="B214" s="137"/>
      <c r="C214" s="138"/>
      <c r="D214" s="138"/>
      <c r="E214" s="138"/>
      <c r="F214" s="138"/>
      <c r="G214" s="138"/>
      <c r="H214" s="138"/>
      <c r="I214" s="241" t="s">
        <v>546</v>
      </c>
      <c r="J214" s="158"/>
      <c r="K214" s="590"/>
      <c r="L214" s="579"/>
      <c r="M214" s="586"/>
      <c r="N214" s="141"/>
      <c r="O214" s="153"/>
      <c r="P214" s="154"/>
      <c r="Q214" s="173"/>
      <c r="R214" s="153"/>
    </row>
    <row r="215" spans="1:18" x14ac:dyDescent="0.3">
      <c r="A215" s="182"/>
      <c r="B215" s="23"/>
      <c r="C215" s="295"/>
      <c r="D215" s="295"/>
      <c r="E215" s="295"/>
      <c r="F215" s="295"/>
      <c r="G215" s="295"/>
      <c r="H215" s="333" t="s">
        <v>545</v>
      </c>
      <c r="I215" s="333" t="s">
        <v>547</v>
      </c>
      <c r="J215" s="334" t="s">
        <v>512</v>
      </c>
      <c r="K215" s="590"/>
      <c r="L215" s="579"/>
      <c r="M215" s="586"/>
      <c r="N215" s="141"/>
      <c r="O215" s="153"/>
      <c r="P215" s="154"/>
      <c r="Q215" s="173"/>
      <c r="R215" s="153"/>
    </row>
    <row r="216" spans="1:18" x14ac:dyDescent="0.3">
      <c r="A216" s="182"/>
      <c r="B216" s="335" t="s">
        <v>548</v>
      </c>
      <c r="C216" s="336"/>
      <c r="D216" s="336"/>
      <c r="E216" s="336"/>
      <c r="F216" s="337"/>
      <c r="G216" s="337"/>
      <c r="H216" s="323" t="s">
        <v>482</v>
      </c>
      <c r="I216" s="338" t="s">
        <v>287</v>
      </c>
      <c r="J216" s="323" t="s">
        <v>506</v>
      </c>
      <c r="K216" s="590"/>
      <c r="L216" s="579"/>
      <c r="M216" s="586"/>
      <c r="N216" s="141"/>
      <c r="O216" s="153"/>
      <c r="P216" s="154"/>
      <c r="Q216" s="173"/>
      <c r="R216" s="153"/>
    </row>
    <row r="217" spans="1:18" hidden="1" x14ac:dyDescent="0.3">
      <c r="A217" s="182"/>
      <c r="B217" s="339" t="s">
        <v>542</v>
      </c>
      <c r="C217" s="339"/>
      <c r="D217" s="339"/>
      <c r="E217" s="339"/>
      <c r="F217" s="339"/>
      <c r="G217" s="339"/>
      <c r="H217" s="340" cm="1">
        <f t="array" ref="H217">_xlfn.IFS(OR(I204="Not Included", I204="Planned"),H197,I205="",0,I205="Gross Metered",H197,I205="Net Metered",(H197+(H211-H212)))</f>
        <v>0</v>
      </c>
      <c r="I217" s="341" t="str">
        <f>IFERROR(H217/Area_Building,"")</f>
        <v/>
      </c>
      <c r="J217" s="342" cm="1">
        <f t="array" ref="J217">_xlfn.IFS(OR(I204="Not Included", I204="Planned"),J197,I205="",0,I205="Gross Metered",J197,I205="Net Metered",(J197+(J211-J212)))</f>
        <v>0</v>
      </c>
      <c r="K217" s="590"/>
      <c r="L217" s="586" t="s">
        <v>544</v>
      </c>
      <c r="M217" s="586"/>
      <c r="N217" s="141"/>
      <c r="O217" s="153"/>
      <c r="P217" s="154"/>
      <c r="Q217" s="173"/>
      <c r="R217" s="153"/>
    </row>
    <row r="218" spans="1:18" hidden="1" x14ac:dyDescent="0.3">
      <c r="A218" s="180"/>
      <c r="B218" s="339" t="s">
        <v>543</v>
      </c>
      <c r="C218" s="339"/>
      <c r="D218" s="339"/>
      <c r="E218" s="339"/>
      <c r="F218" s="339"/>
      <c r="G218" s="339"/>
      <c r="H218" s="340">
        <f>SUM(H198:H201)</f>
        <v>0</v>
      </c>
      <c r="I218" s="341" t="str">
        <f>IFERROR(H218/Area_Building,"")</f>
        <v/>
      </c>
      <c r="J218" s="342">
        <f>SUM(J198:J201)</f>
        <v>0</v>
      </c>
      <c r="K218" s="310"/>
      <c r="L218" s="311"/>
      <c r="M218" s="311"/>
      <c r="N218" s="141"/>
      <c r="O218" s="153"/>
      <c r="P218" s="154"/>
      <c r="Q218" s="153"/>
      <c r="R218" s="153"/>
    </row>
    <row r="219" spans="1:18" x14ac:dyDescent="0.3">
      <c r="A219" s="180"/>
      <c r="B219" s="298" t="s">
        <v>550</v>
      </c>
      <c r="C219" s="298"/>
      <c r="D219" s="298"/>
      <c r="E219" s="298"/>
      <c r="F219" s="298"/>
      <c r="G219" s="298"/>
      <c r="H219" s="343">
        <f>H217+H218</f>
        <v>0</v>
      </c>
      <c r="I219" s="344" t="str">
        <f>IFERROR(Energy_Consumption_Annual_Total/Area_Building,"")</f>
        <v/>
      </c>
      <c r="J219" s="345">
        <f>SUM(J217:J218)</f>
        <v>0</v>
      </c>
      <c r="K219" s="310"/>
      <c r="L219" s="311"/>
      <c r="M219" s="311"/>
      <c r="N219" s="141"/>
      <c r="O219" s="153"/>
      <c r="P219" s="154"/>
      <c r="Q219" s="153"/>
      <c r="R219" s="153"/>
    </row>
    <row r="220" spans="1:18" x14ac:dyDescent="0.3">
      <c r="A220" s="182"/>
      <c r="B220" s="298" t="s">
        <v>551</v>
      </c>
      <c r="C220" s="298"/>
      <c r="D220" s="298"/>
      <c r="E220" s="298"/>
      <c r="F220" s="298"/>
      <c r="G220" s="298"/>
      <c r="H220" s="343">
        <f>H211</f>
        <v>0</v>
      </c>
      <c r="I220" s="344" t="str">
        <f>IFERROR(Energy_Production_Annual_Total/Area_Building,"")</f>
        <v/>
      </c>
      <c r="J220" s="345">
        <f>J211</f>
        <v>0</v>
      </c>
      <c r="K220" s="595"/>
      <c r="L220" s="586"/>
      <c r="M220" s="578"/>
      <c r="N220" s="141"/>
      <c r="O220" s="153"/>
      <c r="P220" s="154"/>
      <c r="Q220" s="173"/>
      <c r="R220" s="153"/>
    </row>
    <row r="221" spans="1:18" x14ac:dyDescent="0.3">
      <c r="A221" s="182"/>
      <c r="B221" s="298" t="s">
        <v>549</v>
      </c>
      <c r="C221" s="298"/>
      <c r="D221" s="298"/>
      <c r="E221" s="298"/>
      <c r="F221" s="298"/>
      <c r="G221" s="298"/>
      <c r="H221" s="343">
        <f>Energy_Consumption_Annual_Total-Energy_Production_Annual_Total</f>
        <v>0</v>
      </c>
      <c r="I221" s="344" t="str">
        <f>IFERROR(H221/Area_Building,"")</f>
        <v/>
      </c>
      <c r="J221" s="346">
        <f>J219-J220</f>
        <v>0</v>
      </c>
      <c r="K221" s="650"/>
      <c r="L221" s="586"/>
      <c r="M221" s="578"/>
      <c r="N221" s="141"/>
      <c r="O221" s="153"/>
      <c r="P221" s="154"/>
      <c r="Q221" s="173"/>
      <c r="R221" s="153"/>
    </row>
    <row r="222" spans="1:18" ht="15" customHeight="1" x14ac:dyDescent="0.3">
      <c r="A222" s="180"/>
      <c r="B222" s="298" t="s">
        <v>389</v>
      </c>
      <c r="C222" s="295"/>
      <c r="D222" s="295"/>
      <c r="E222" s="295"/>
      <c r="F222" s="295"/>
      <c r="G222" s="295"/>
      <c r="H222" s="461">
        <f>IFERROR(IF(Energy_Consumption_Annual_Total=0,0,(1-(I221/I186))),"")</f>
        <v>0</v>
      </c>
      <c r="I222" s="462"/>
      <c r="J222" s="312"/>
      <c r="K222" s="585"/>
      <c r="L222" s="586" t="s">
        <v>313</v>
      </c>
      <c r="M222" s="578"/>
      <c r="N222" s="141"/>
      <c r="O222" s="153"/>
      <c r="P222" s="154">
        <f>IF(H222=0,0,IF(AND(H222&gt;0,H222&lt;0),1,IF(AND(H222&gt;0.1,H222&lt;0.2),2,IF(AND(H222&gt;0.2,H222&lt;0.3),3,IF(AND(H222&gt;0.3,H222&lt;0.4),4,IF(AND(H222&gt;0.4,H222&lt;0.5),5,IF(AND(H222&gt;0.5,H222&lt;0.6),6,IF(AND(H222&gt;0.6,H222&lt;0.7),7,IF(AND(H222&gt;0.7,H222&lt;0.8),8,IF(AND(H222&gt;0.8,H222&lt;0.9),9,IF(AND(H222&gt;0.9,H222=1),10,IF(H222&gt;1,10,0))))))))))))</f>
        <v>0</v>
      </c>
      <c r="Q222" s="173"/>
      <c r="R222" s="153"/>
    </row>
    <row r="223" spans="1:18" x14ac:dyDescent="0.3">
      <c r="A223" s="180"/>
      <c r="B223" s="295"/>
      <c r="C223" s="295"/>
      <c r="D223" s="295"/>
      <c r="E223" s="295"/>
      <c r="F223" s="295"/>
      <c r="G223" s="295"/>
      <c r="H223" s="295"/>
      <c r="I223" s="347"/>
      <c r="J223" s="312"/>
      <c r="K223" s="310"/>
      <c r="L223" s="311"/>
      <c r="M223" s="311"/>
      <c r="N223" s="141"/>
      <c r="O223" s="153"/>
      <c r="P223" s="154"/>
      <c r="Q223" s="153"/>
      <c r="R223" s="153"/>
    </row>
    <row r="224" spans="1:18" x14ac:dyDescent="0.3">
      <c r="A224" s="180"/>
      <c r="B224" s="295"/>
      <c r="C224" s="295"/>
      <c r="D224" s="295"/>
      <c r="E224" s="295"/>
      <c r="F224" s="295"/>
      <c r="G224" s="295"/>
      <c r="H224" s="295"/>
      <c r="I224" s="348"/>
      <c r="J224" s="348"/>
      <c r="K224" s="585"/>
      <c r="L224" s="579"/>
      <c r="M224" s="655"/>
      <c r="N224" s="141"/>
      <c r="O224" s="153"/>
      <c r="P224" s="154"/>
      <c r="Q224" s="153"/>
      <c r="R224" s="153"/>
    </row>
    <row r="225" spans="1:18" ht="13.2" customHeight="1" x14ac:dyDescent="0.3">
      <c r="A225" s="180"/>
      <c r="B225" s="436" t="s">
        <v>581</v>
      </c>
      <c r="C225" s="436"/>
      <c r="D225" s="436"/>
      <c r="E225" s="436"/>
      <c r="F225" s="436"/>
      <c r="G225" s="436"/>
      <c r="H225" s="436"/>
      <c r="I225" s="436"/>
      <c r="J225" s="436"/>
      <c r="K225" s="585"/>
      <c r="L225" s="656"/>
      <c r="M225" s="579"/>
      <c r="N225" s="141"/>
      <c r="O225" s="153"/>
      <c r="P225" s="154"/>
      <c r="Q225" s="153"/>
      <c r="R225" s="153"/>
    </row>
    <row r="226" spans="1:18" ht="70.2" customHeight="1" x14ac:dyDescent="0.3">
      <c r="A226" s="180"/>
      <c r="B226" s="433" t="s">
        <v>324</v>
      </c>
      <c r="C226" s="434"/>
      <c r="D226" s="434"/>
      <c r="E226" s="434"/>
      <c r="F226" s="434"/>
      <c r="G226" s="434"/>
      <c r="H226" s="434"/>
      <c r="I226" s="434"/>
      <c r="J226" s="435"/>
      <c r="K226" s="657" t="s">
        <v>591</v>
      </c>
      <c r="L226" s="658"/>
      <c r="M226" s="317"/>
      <c r="N226" s="141"/>
      <c r="O226" s="153"/>
      <c r="P226" s="154"/>
      <c r="Q226" s="153"/>
      <c r="R226" s="153"/>
    </row>
    <row r="227" spans="1:18" x14ac:dyDescent="0.3">
      <c r="A227" s="180"/>
      <c r="B227" s="483"/>
      <c r="C227" s="483"/>
      <c r="D227" s="483"/>
      <c r="E227" s="483"/>
      <c r="F227" s="483"/>
      <c r="G227" s="483"/>
      <c r="H227" s="483"/>
      <c r="I227" s="483"/>
      <c r="J227" s="483"/>
      <c r="K227" s="585"/>
      <c r="L227" s="579"/>
      <c r="M227" s="579"/>
      <c r="N227" s="141"/>
      <c r="O227" s="153"/>
      <c r="P227" s="154"/>
      <c r="Q227" s="153"/>
      <c r="R227" s="153"/>
    </row>
    <row r="228" spans="1:18" ht="13.2" customHeight="1" x14ac:dyDescent="0.3">
      <c r="A228" s="180"/>
      <c r="B228" s="466" t="s">
        <v>89</v>
      </c>
      <c r="C228" s="466"/>
      <c r="D228" s="466"/>
      <c r="E228" s="466"/>
      <c r="F228" s="466"/>
      <c r="G228" s="466"/>
      <c r="H228" s="466"/>
      <c r="I228" s="466"/>
      <c r="J228" s="466"/>
      <c r="K228" s="585"/>
      <c r="L228" s="579"/>
      <c r="M228" s="579"/>
      <c r="N228" s="141"/>
      <c r="O228" s="153"/>
      <c r="P228" s="154"/>
      <c r="Q228" s="153"/>
      <c r="R228" s="153"/>
    </row>
    <row r="229" spans="1:18" s="245" customFormat="1" ht="103.8" customHeight="1" x14ac:dyDescent="0.3">
      <c r="A229" s="242"/>
      <c r="B229" s="433" t="s">
        <v>324</v>
      </c>
      <c r="C229" s="434"/>
      <c r="D229" s="434"/>
      <c r="E229" s="434"/>
      <c r="F229" s="434"/>
      <c r="G229" s="434"/>
      <c r="H229" s="434"/>
      <c r="I229" s="434"/>
      <c r="J229" s="435"/>
      <c r="K229" s="442" t="s">
        <v>602</v>
      </c>
      <c r="L229" s="443"/>
      <c r="M229" s="444"/>
      <c r="N229" s="391"/>
      <c r="O229" s="243"/>
      <c r="P229" s="244"/>
      <c r="Q229" s="243"/>
      <c r="R229" s="243"/>
    </row>
    <row r="230" spans="1:18" x14ac:dyDescent="0.3">
      <c r="A230" s="180"/>
      <c r="B230" s="138"/>
      <c r="C230" s="138"/>
      <c r="D230" s="138"/>
      <c r="E230" s="138"/>
      <c r="F230" s="138"/>
      <c r="G230" s="138"/>
      <c r="H230" s="138"/>
      <c r="I230" s="246"/>
      <c r="J230" s="246"/>
      <c r="K230" s="156"/>
      <c r="L230" s="157"/>
      <c r="M230" s="162"/>
      <c r="N230" s="141"/>
      <c r="O230" s="153"/>
      <c r="P230" s="154"/>
      <c r="Q230" s="153"/>
      <c r="R230" s="153"/>
    </row>
    <row r="231" spans="1:18" s="23" customFormat="1" ht="65.099999999999994" customHeight="1" x14ac:dyDescent="0.3">
      <c r="A231" s="193"/>
      <c r="B231" s="147"/>
      <c r="C231" s="681" t="s">
        <v>314</v>
      </c>
      <c r="D231" s="149"/>
      <c r="E231" s="150"/>
      <c r="F231" s="150"/>
      <c r="G231" s="150"/>
      <c r="H231" s="148"/>
      <c r="I231" s="680" t="s">
        <v>90</v>
      </c>
      <c r="J231" s="680"/>
      <c r="K231" s="680"/>
      <c r="L231" s="680"/>
      <c r="M231" s="147"/>
      <c r="N231" s="152" t="s">
        <v>395</v>
      </c>
      <c r="O231" s="306" t="s">
        <v>376</v>
      </c>
      <c r="P231" s="307">
        <f>SUM(P232:P244)</f>
        <v>0</v>
      </c>
      <c r="Q231" s="308"/>
      <c r="R231" s="303"/>
    </row>
    <row r="232" spans="1:18" x14ac:dyDescent="0.3">
      <c r="A232" s="188"/>
      <c r="B232" s="166"/>
      <c r="C232" s="166"/>
      <c r="D232" s="166"/>
      <c r="E232" s="166"/>
      <c r="F232" s="166"/>
      <c r="G232" s="166"/>
      <c r="H232" s="166"/>
      <c r="I232" s="175"/>
      <c r="J232" s="175"/>
      <c r="K232" s="659"/>
      <c r="L232" s="660"/>
      <c r="M232" s="573"/>
      <c r="N232" s="167"/>
      <c r="O232" s="153"/>
      <c r="P232" s="154"/>
      <c r="Q232" s="173"/>
      <c r="R232" s="153"/>
    </row>
    <row r="233" spans="1:18" x14ac:dyDescent="0.3">
      <c r="A233" s="182"/>
      <c r="B233" s="138"/>
      <c r="C233" s="138"/>
      <c r="D233" s="138"/>
      <c r="E233" s="138"/>
      <c r="F233" s="138"/>
      <c r="G233" s="138"/>
      <c r="H233" s="138"/>
      <c r="I233" s="136" t="s">
        <v>12</v>
      </c>
      <c r="J233" s="136"/>
      <c r="K233" s="584" t="s">
        <v>13</v>
      </c>
      <c r="L233" s="584"/>
      <c r="M233" s="584"/>
      <c r="N233" s="377" t="s">
        <v>14</v>
      </c>
      <c r="O233" s="153"/>
      <c r="P233" s="154"/>
      <c r="Q233" s="173"/>
      <c r="R233" s="153"/>
    </row>
    <row r="234" spans="1:18" ht="12.75" customHeight="1" x14ac:dyDescent="0.3">
      <c r="A234" s="182"/>
      <c r="B234" s="578" t="s">
        <v>459</v>
      </c>
      <c r="C234" s="578"/>
      <c r="D234" s="578"/>
      <c r="E234" s="578"/>
      <c r="F234" s="578"/>
      <c r="G234" s="578"/>
      <c r="H234" s="578"/>
      <c r="I234" s="432"/>
      <c r="J234" s="432"/>
      <c r="K234" s="590" t="s">
        <v>297</v>
      </c>
      <c r="L234" s="596" t="s">
        <v>93</v>
      </c>
      <c r="M234" s="654"/>
      <c r="N234" s="377"/>
      <c r="O234" s="153"/>
      <c r="P234" s="154"/>
      <c r="Q234" s="173"/>
      <c r="R234" s="153"/>
    </row>
    <row r="235" spans="1:18" ht="13.2" customHeight="1" x14ac:dyDescent="0.3">
      <c r="A235" s="180"/>
      <c r="B235" s="578" t="s">
        <v>91</v>
      </c>
      <c r="C235" s="578"/>
      <c r="D235" s="578"/>
      <c r="E235" s="578"/>
      <c r="F235" s="578"/>
      <c r="G235" s="578"/>
      <c r="H235" s="578"/>
      <c r="I235" s="432"/>
      <c r="J235" s="432"/>
      <c r="K235" s="590" t="s">
        <v>297</v>
      </c>
      <c r="L235" s="596" t="s">
        <v>92</v>
      </c>
      <c r="M235" s="654"/>
      <c r="N235" s="479" t="s">
        <v>410</v>
      </c>
      <c r="O235" s="153"/>
      <c r="P235" s="154">
        <f>IF(I235="yes",2,0)</f>
        <v>0</v>
      </c>
      <c r="Q235" s="153"/>
      <c r="R235" s="153"/>
    </row>
    <row r="236" spans="1:18" ht="13.2" customHeight="1" x14ac:dyDescent="0.3">
      <c r="A236" s="180"/>
      <c r="B236" s="578" t="s">
        <v>460</v>
      </c>
      <c r="C236" s="578"/>
      <c r="D236" s="578"/>
      <c r="E236" s="578"/>
      <c r="F236" s="578"/>
      <c r="G236" s="578"/>
      <c r="H236" s="578"/>
      <c r="I236" s="432"/>
      <c r="J236" s="432"/>
      <c r="K236" s="590" t="s">
        <v>297</v>
      </c>
      <c r="L236" s="661"/>
      <c r="M236" s="661"/>
      <c r="N236" s="479"/>
      <c r="O236" s="153"/>
      <c r="P236" s="154">
        <f>IF(I234="yes",2,0)</f>
        <v>0</v>
      </c>
      <c r="Q236" s="153"/>
      <c r="R236" s="153"/>
    </row>
    <row r="237" spans="1:18" ht="13.2" customHeight="1" x14ac:dyDescent="0.3">
      <c r="A237" s="180"/>
      <c r="B237" s="578" t="s">
        <v>94</v>
      </c>
      <c r="C237" s="578"/>
      <c r="D237" s="578"/>
      <c r="E237" s="578"/>
      <c r="F237" s="578"/>
      <c r="G237" s="578"/>
      <c r="H237" s="578"/>
      <c r="I237" s="432"/>
      <c r="J237" s="432"/>
      <c r="K237" s="590" t="s">
        <v>297</v>
      </c>
      <c r="L237" s="596" t="s">
        <v>289</v>
      </c>
      <c r="M237" s="654"/>
      <c r="N237" s="479"/>
      <c r="O237" s="153"/>
      <c r="P237" s="154">
        <f>IF(I238="yes",2,0)</f>
        <v>0</v>
      </c>
      <c r="Q237" s="153"/>
      <c r="R237" s="153"/>
    </row>
    <row r="238" spans="1:18" ht="13.2" customHeight="1" x14ac:dyDescent="0.3">
      <c r="A238" s="180"/>
      <c r="B238" s="583" t="s">
        <v>582</v>
      </c>
      <c r="C238" s="578"/>
      <c r="D238" s="578"/>
      <c r="E238" s="578"/>
      <c r="F238" s="578"/>
      <c r="G238" s="578"/>
      <c r="H238" s="578"/>
      <c r="I238" s="432"/>
      <c r="J238" s="432"/>
      <c r="K238" s="590" t="s">
        <v>297</v>
      </c>
      <c r="L238" s="596" t="s">
        <v>321</v>
      </c>
      <c r="M238" s="654"/>
      <c r="N238" s="479"/>
      <c r="O238" s="153"/>
      <c r="P238" s="154">
        <f>IF(I237="yes",2,0)</f>
        <v>0</v>
      </c>
      <c r="Q238" s="153"/>
      <c r="R238" s="153"/>
    </row>
    <row r="239" spans="1:18" ht="13.2" customHeight="1" x14ac:dyDescent="0.3">
      <c r="A239" s="180"/>
      <c r="B239" s="578" t="s">
        <v>461</v>
      </c>
      <c r="C239" s="578"/>
      <c r="D239" s="578"/>
      <c r="E239" s="579"/>
      <c r="F239" s="579"/>
      <c r="G239" s="579"/>
      <c r="H239" s="579"/>
      <c r="I239" s="432"/>
      <c r="J239" s="432"/>
      <c r="K239" s="590" t="s">
        <v>297</v>
      </c>
      <c r="L239" s="596" t="s">
        <v>95</v>
      </c>
      <c r="M239" s="654"/>
      <c r="N239" s="479"/>
      <c r="O239" s="153"/>
      <c r="P239" s="154">
        <f>IF(I239="yes",2,0)</f>
        <v>0</v>
      </c>
      <c r="Q239" s="153"/>
      <c r="R239" s="153"/>
    </row>
    <row r="240" spans="1:18" ht="13.2" customHeight="1" x14ac:dyDescent="0.3">
      <c r="A240" s="180"/>
      <c r="B240" s="579" t="s">
        <v>462</v>
      </c>
      <c r="C240" s="579"/>
      <c r="D240" s="579"/>
      <c r="E240" s="644"/>
      <c r="F240" s="644"/>
      <c r="G240" s="644"/>
      <c r="H240" s="579"/>
      <c r="I240" s="144"/>
      <c r="J240" s="144"/>
      <c r="K240" s="597"/>
      <c r="L240" s="598"/>
      <c r="M240" s="598"/>
      <c r="N240" s="479"/>
      <c r="O240" s="153"/>
      <c r="P240" s="154"/>
      <c r="Q240" s="153"/>
      <c r="R240" s="153"/>
    </row>
    <row r="241" spans="1:18" ht="13.2" customHeight="1" x14ac:dyDescent="0.3">
      <c r="A241" s="180"/>
      <c r="B241" s="644"/>
      <c r="C241" s="644"/>
      <c r="D241" s="579"/>
      <c r="E241" s="644"/>
      <c r="F241" s="644"/>
      <c r="G241" s="644"/>
      <c r="H241" s="579"/>
      <c r="I241" s="247"/>
      <c r="J241" s="247"/>
      <c r="K241" s="585"/>
      <c r="L241" s="579"/>
      <c r="M241" s="662"/>
      <c r="N241" s="479"/>
      <c r="O241" s="153"/>
      <c r="P241" s="154"/>
      <c r="Q241" s="153"/>
      <c r="R241" s="153"/>
    </row>
    <row r="242" spans="1:18" ht="18" customHeight="1" x14ac:dyDescent="0.3">
      <c r="A242" s="180"/>
      <c r="B242" s="664" t="s">
        <v>315</v>
      </c>
      <c r="C242" s="664"/>
      <c r="D242" s="664"/>
      <c r="E242" s="644"/>
      <c r="F242" s="644"/>
      <c r="G242" s="644"/>
      <c r="H242" s="579"/>
      <c r="I242" s="138"/>
      <c r="J242" s="138"/>
      <c r="K242" s="585"/>
      <c r="L242" s="578"/>
      <c r="M242" s="578"/>
      <c r="N242" s="479"/>
      <c r="O242" s="153"/>
      <c r="P242" s="154"/>
      <c r="Q242" s="153"/>
      <c r="R242" s="153"/>
    </row>
    <row r="243" spans="1:18" ht="83.4" customHeight="1" x14ac:dyDescent="0.3">
      <c r="A243" s="180"/>
      <c r="B243" s="445" t="s">
        <v>324</v>
      </c>
      <c r="C243" s="445"/>
      <c r="D243" s="445"/>
      <c r="E243" s="445"/>
      <c r="F243" s="445"/>
      <c r="G243" s="445"/>
      <c r="H243" s="445"/>
      <c r="I243" s="445"/>
      <c r="J243" s="445"/>
      <c r="K243" s="648" t="s">
        <v>603</v>
      </c>
      <c r="L243" s="648"/>
      <c r="M243" s="663"/>
      <c r="N243" s="392" t="s">
        <v>411</v>
      </c>
      <c r="O243" s="153"/>
      <c r="P243" s="154"/>
      <c r="Q243" s="153"/>
      <c r="R243" s="153"/>
    </row>
    <row r="244" spans="1:18" x14ac:dyDescent="0.3">
      <c r="A244" s="205"/>
      <c r="B244" s="190"/>
      <c r="C244" s="190"/>
      <c r="D244" s="190"/>
      <c r="E244" s="190"/>
      <c r="F244" s="190"/>
      <c r="G244" s="190"/>
      <c r="H244" s="190"/>
      <c r="I244" s="248"/>
      <c r="J244" s="248"/>
      <c r="K244" s="207"/>
      <c r="L244" s="208"/>
      <c r="M244" s="190"/>
      <c r="N244" s="249"/>
      <c r="O244" s="153"/>
      <c r="P244" s="154"/>
      <c r="Q244" s="153"/>
      <c r="R244" s="153"/>
    </row>
    <row r="245" spans="1:18" s="23" customFormat="1" ht="65.099999999999994" customHeight="1" x14ac:dyDescent="0.3">
      <c r="A245" s="305"/>
      <c r="B245" s="147"/>
      <c r="C245" s="681" t="s">
        <v>316</v>
      </c>
      <c r="D245" s="149"/>
      <c r="E245" s="150"/>
      <c r="F245" s="150"/>
      <c r="G245" s="150"/>
      <c r="H245" s="148"/>
      <c r="I245" s="680" t="s">
        <v>96</v>
      </c>
      <c r="J245" s="680"/>
      <c r="K245" s="680"/>
      <c r="L245" s="680"/>
      <c r="M245" s="147"/>
      <c r="N245" s="152" t="s">
        <v>395</v>
      </c>
      <c r="O245" s="306" t="s">
        <v>377</v>
      </c>
      <c r="P245" s="307">
        <f>SUM(P246:P260)</f>
        <v>0</v>
      </c>
      <c r="Q245" s="318"/>
      <c r="R245" s="303"/>
    </row>
    <row r="246" spans="1:18" x14ac:dyDescent="0.3">
      <c r="A246" s="188"/>
      <c r="B246" s="166"/>
      <c r="C246" s="166"/>
      <c r="D246" s="166"/>
      <c r="E246" s="166"/>
      <c r="F246" s="166"/>
      <c r="G246" s="166"/>
      <c r="H246" s="166"/>
      <c r="I246" s="175"/>
      <c r="J246" s="175"/>
      <c r="K246" s="164"/>
      <c r="L246" s="165"/>
      <c r="M246" s="166"/>
      <c r="N246" s="167"/>
      <c r="O246" s="153"/>
      <c r="P246" s="154"/>
      <c r="Q246" s="173"/>
      <c r="R246" s="153"/>
    </row>
    <row r="247" spans="1:18" x14ac:dyDescent="0.3">
      <c r="A247" s="182"/>
      <c r="B247" s="578"/>
      <c r="C247" s="578"/>
      <c r="D247" s="578"/>
      <c r="E247" s="578"/>
      <c r="F247" s="578"/>
      <c r="G247" s="578"/>
      <c r="H247" s="578"/>
      <c r="I247" s="136" t="s">
        <v>12</v>
      </c>
      <c r="J247" s="136"/>
      <c r="K247" s="584" t="s">
        <v>13</v>
      </c>
      <c r="L247" s="584"/>
      <c r="M247" s="584"/>
      <c r="N247" s="377" t="s">
        <v>14</v>
      </c>
      <c r="O247" s="153"/>
      <c r="P247" s="154"/>
      <c r="Q247" s="173"/>
      <c r="R247" s="153"/>
    </row>
    <row r="248" spans="1:18" ht="14.4" x14ac:dyDescent="0.25">
      <c r="A248" s="180"/>
      <c r="B248" s="578" t="s">
        <v>359</v>
      </c>
      <c r="C248" s="578"/>
      <c r="D248" s="578"/>
      <c r="E248" s="579"/>
      <c r="F248" s="579"/>
      <c r="G248" s="579"/>
      <c r="H248" s="579"/>
      <c r="I248" s="432"/>
      <c r="J248" s="432"/>
      <c r="K248" s="590" t="s">
        <v>297</v>
      </c>
      <c r="L248" s="632"/>
      <c r="M248" s="665" t="s">
        <v>102</v>
      </c>
      <c r="N248" s="395" t="s">
        <v>583</v>
      </c>
      <c r="O248" s="153"/>
      <c r="P248" s="154">
        <f>IF(I248="yes",1,0)</f>
        <v>0</v>
      </c>
      <c r="Q248" s="153"/>
      <c r="R248" s="153"/>
    </row>
    <row r="249" spans="1:18" ht="12.75" customHeight="1" x14ac:dyDescent="0.3">
      <c r="A249" s="180"/>
      <c r="B249" s="578" t="s">
        <v>369</v>
      </c>
      <c r="C249" s="578"/>
      <c r="D249" s="578"/>
      <c r="E249" s="579"/>
      <c r="F249" s="579"/>
      <c r="G249" s="579"/>
      <c r="H249" s="579"/>
      <c r="I249" s="440"/>
      <c r="J249" s="441"/>
      <c r="K249" s="590" t="s">
        <v>297</v>
      </c>
      <c r="L249" s="617" t="s">
        <v>380</v>
      </c>
      <c r="M249" s="617"/>
      <c r="N249" s="379"/>
      <c r="O249" s="153"/>
      <c r="P249" s="154">
        <f>IF(I249&lt;0.5,0,IF(I249&lt;0.75,0.5,1))</f>
        <v>0</v>
      </c>
      <c r="Q249" s="153"/>
      <c r="R249" s="153"/>
    </row>
    <row r="250" spans="1:18" ht="13.2" customHeight="1" x14ac:dyDescent="0.3">
      <c r="A250" s="180"/>
      <c r="B250" s="578" t="s">
        <v>396</v>
      </c>
      <c r="C250" s="578"/>
      <c r="D250" s="578"/>
      <c r="E250" s="578"/>
      <c r="F250" s="578"/>
      <c r="G250" s="578"/>
      <c r="H250" s="578"/>
      <c r="I250" s="432"/>
      <c r="J250" s="432"/>
      <c r="K250" s="590" t="s">
        <v>297</v>
      </c>
      <c r="L250" s="617" t="s">
        <v>356</v>
      </c>
      <c r="M250" s="617"/>
      <c r="N250" s="141"/>
      <c r="O250" s="153"/>
      <c r="P250" s="154"/>
      <c r="Q250" s="153"/>
      <c r="R250" s="153"/>
    </row>
    <row r="251" spans="1:18" ht="13.2" customHeight="1" x14ac:dyDescent="0.3">
      <c r="A251" s="180"/>
      <c r="B251" s="578" t="s">
        <v>97</v>
      </c>
      <c r="C251" s="578"/>
      <c r="D251" s="578"/>
      <c r="E251" s="578"/>
      <c r="F251" s="578"/>
      <c r="G251" s="578"/>
      <c r="H251" s="578"/>
      <c r="I251" s="432"/>
      <c r="J251" s="432"/>
      <c r="K251" s="590" t="s">
        <v>297</v>
      </c>
      <c r="L251" s="619"/>
      <c r="M251" s="619"/>
      <c r="N251" s="141"/>
      <c r="O251" s="153"/>
      <c r="P251" s="154">
        <f>IF(I251="yes",2,0)</f>
        <v>0</v>
      </c>
      <c r="Q251" s="153"/>
      <c r="R251" s="153"/>
    </row>
    <row r="252" spans="1:18" ht="14.4" x14ac:dyDescent="0.25">
      <c r="A252" s="180"/>
      <c r="B252" s="578" t="s">
        <v>534</v>
      </c>
      <c r="C252" s="578"/>
      <c r="D252" s="578"/>
      <c r="E252" s="578"/>
      <c r="F252" s="578"/>
      <c r="G252" s="578"/>
      <c r="H252" s="578"/>
      <c r="I252" s="458"/>
      <c r="J252" s="458"/>
      <c r="K252" s="593" t="s">
        <v>532</v>
      </c>
      <c r="L252" s="666" t="s">
        <v>533</v>
      </c>
      <c r="M252" s="666"/>
      <c r="N252" s="395" t="s">
        <v>584</v>
      </c>
      <c r="O252" s="153"/>
      <c r="P252" s="203"/>
      <c r="Q252" s="153"/>
      <c r="R252" s="153"/>
    </row>
    <row r="253" spans="1:18" ht="14.4" x14ac:dyDescent="0.25">
      <c r="A253" s="180"/>
      <c r="B253" s="578" t="s">
        <v>381</v>
      </c>
      <c r="C253" s="578"/>
      <c r="D253" s="578"/>
      <c r="E253" s="579"/>
      <c r="F253" s="579"/>
      <c r="G253" s="579"/>
      <c r="H253" s="579"/>
      <c r="I253" s="432"/>
      <c r="J253" s="432"/>
      <c r="K253" s="590" t="s">
        <v>297</v>
      </c>
      <c r="L253" s="667"/>
      <c r="M253" s="667"/>
      <c r="N253" s="395" t="s">
        <v>593</v>
      </c>
      <c r="O253" s="153"/>
      <c r="P253" s="154">
        <f>IF(I253="yes",2,0)</f>
        <v>0</v>
      </c>
      <c r="Q253" s="153"/>
      <c r="R253" s="153"/>
    </row>
    <row r="254" spans="1:18" ht="13.2" customHeight="1" x14ac:dyDescent="0.3">
      <c r="A254" s="180"/>
      <c r="B254" s="578" t="s">
        <v>397</v>
      </c>
      <c r="C254" s="578"/>
      <c r="D254" s="578"/>
      <c r="E254" s="579"/>
      <c r="F254" s="579"/>
      <c r="G254" s="579"/>
      <c r="H254" s="579"/>
      <c r="I254" s="438"/>
      <c r="J254" s="439"/>
      <c r="K254" s="590" t="s">
        <v>297</v>
      </c>
      <c r="L254" s="617" t="s">
        <v>317</v>
      </c>
      <c r="M254" s="617"/>
      <c r="N254" s="395" t="s">
        <v>592</v>
      </c>
      <c r="O254" s="153"/>
      <c r="P254" s="154"/>
      <c r="Q254" s="153"/>
      <c r="R254" s="153"/>
    </row>
    <row r="255" spans="1:18" x14ac:dyDescent="0.25">
      <c r="A255" s="180"/>
      <c r="B255" s="578" t="s">
        <v>98</v>
      </c>
      <c r="C255" s="578"/>
      <c r="D255" s="578"/>
      <c r="E255" s="578"/>
      <c r="F255" s="578"/>
      <c r="G255" s="578"/>
      <c r="H255" s="578"/>
      <c r="I255" s="432"/>
      <c r="J255" s="432"/>
      <c r="K255" s="590" t="s">
        <v>297</v>
      </c>
      <c r="L255" s="667" t="s">
        <v>99</v>
      </c>
      <c r="M255" s="667"/>
      <c r="N255" s="378"/>
      <c r="O255" s="153"/>
      <c r="P255" s="154">
        <f>IF(I255="yes",2,0)</f>
        <v>0</v>
      </c>
      <c r="Q255" s="153"/>
      <c r="R255" s="153"/>
    </row>
    <row r="256" spans="1:18" x14ac:dyDescent="0.25">
      <c r="A256" s="180"/>
      <c r="B256" s="578" t="s">
        <v>100</v>
      </c>
      <c r="C256" s="578"/>
      <c r="D256" s="578"/>
      <c r="E256" s="578"/>
      <c r="F256" s="578"/>
      <c r="G256" s="578"/>
      <c r="H256" s="578"/>
      <c r="I256" s="432"/>
      <c r="J256" s="432"/>
      <c r="K256" s="590" t="s">
        <v>297</v>
      </c>
      <c r="L256" s="667" t="s">
        <v>101</v>
      </c>
      <c r="M256" s="667"/>
      <c r="N256" s="378"/>
      <c r="O256" s="153"/>
      <c r="P256" s="154">
        <f>IF(I256="yes",2,0)</f>
        <v>0</v>
      </c>
      <c r="Q256" s="153"/>
      <c r="R256" s="153"/>
    </row>
    <row r="257" spans="1:18" x14ac:dyDescent="0.25">
      <c r="A257" s="180"/>
      <c r="B257" s="644"/>
      <c r="C257" s="644"/>
      <c r="D257" s="579"/>
      <c r="E257" s="644"/>
      <c r="F257" s="644"/>
      <c r="G257" s="644"/>
      <c r="H257" s="579"/>
      <c r="I257" s="247"/>
      <c r="J257" s="247"/>
      <c r="K257" s="585"/>
      <c r="L257" s="632"/>
      <c r="M257" s="665"/>
      <c r="N257" s="379"/>
      <c r="O257" s="153"/>
      <c r="P257" s="154"/>
      <c r="Q257" s="153"/>
      <c r="R257" s="153"/>
    </row>
    <row r="258" spans="1:18" x14ac:dyDescent="0.3">
      <c r="A258" s="180"/>
      <c r="B258" s="664" t="s">
        <v>103</v>
      </c>
      <c r="C258" s="664"/>
      <c r="D258" s="664"/>
      <c r="E258" s="644"/>
      <c r="F258" s="644"/>
      <c r="G258" s="644"/>
      <c r="H258" s="579"/>
      <c r="I258" s="138"/>
      <c r="J258" s="138"/>
      <c r="K258" s="585"/>
      <c r="L258" s="604"/>
      <c r="M258" s="604"/>
      <c r="N258" s="141"/>
      <c r="O258" s="153"/>
      <c r="P258" s="154"/>
      <c r="Q258" s="153"/>
      <c r="R258" s="153"/>
    </row>
    <row r="259" spans="1:18" s="245" customFormat="1" ht="136.19999999999999" customHeight="1" x14ac:dyDescent="0.3">
      <c r="A259" s="242"/>
      <c r="B259" s="433" t="s">
        <v>324</v>
      </c>
      <c r="C259" s="434"/>
      <c r="D259" s="434"/>
      <c r="E259" s="434"/>
      <c r="F259" s="434"/>
      <c r="G259" s="434"/>
      <c r="H259" s="434"/>
      <c r="I259" s="434"/>
      <c r="J259" s="435"/>
      <c r="K259" s="648" t="s">
        <v>604</v>
      </c>
      <c r="L259" s="648"/>
      <c r="M259" s="648"/>
      <c r="N259" s="396" t="s">
        <v>595</v>
      </c>
      <c r="O259" s="243"/>
      <c r="P259" s="244"/>
      <c r="Q259" s="243"/>
      <c r="R259" s="243"/>
    </row>
    <row r="260" spans="1:18" x14ac:dyDescent="0.3">
      <c r="A260" s="205"/>
      <c r="B260" s="250"/>
      <c r="C260" s="250"/>
      <c r="D260" s="190"/>
      <c r="E260" s="250"/>
      <c r="F260" s="250"/>
      <c r="G260" s="250"/>
      <c r="H260" s="190"/>
      <c r="I260" s="206"/>
      <c r="J260" s="206"/>
      <c r="K260" s="251"/>
      <c r="L260" s="252"/>
      <c r="M260" s="253"/>
      <c r="N260" s="254"/>
      <c r="O260" s="153"/>
      <c r="P260" s="154"/>
      <c r="Q260" s="153"/>
      <c r="R260" s="153"/>
    </row>
    <row r="261" spans="1:18" s="23" customFormat="1" ht="65.099999999999994" customHeight="1" x14ac:dyDescent="0.3">
      <c r="A261" s="305"/>
      <c r="B261" s="147"/>
      <c r="C261" s="681" t="s">
        <v>318</v>
      </c>
      <c r="D261" s="149"/>
      <c r="E261" s="150"/>
      <c r="F261" s="150"/>
      <c r="G261" s="150"/>
      <c r="H261" s="148"/>
      <c r="I261" s="680" t="s">
        <v>104</v>
      </c>
      <c r="J261" s="680"/>
      <c r="K261" s="680"/>
      <c r="L261" s="680"/>
      <c r="M261" s="147"/>
      <c r="N261" s="393" t="s">
        <v>395</v>
      </c>
      <c r="O261" s="306" t="s">
        <v>378</v>
      </c>
      <c r="P261" s="307" t="e">
        <f>SUM(P262:P270)</f>
        <v>#N/A</v>
      </c>
      <c r="Q261" s="318"/>
      <c r="R261" s="303"/>
    </row>
    <row r="262" spans="1:18" x14ac:dyDescent="0.3">
      <c r="A262" s="188"/>
      <c r="B262" s="409"/>
      <c r="C262" s="409"/>
      <c r="D262" s="409"/>
      <c r="E262" s="409"/>
      <c r="F262" s="409"/>
      <c r="G262" s="409"/>
      <c r="H262" s="409"/>
      <c r="I262" s="255"/>
      <c r="J262" s="255"/>
      <c r="K262" s="164"/>
      <c r="L262" s="165"/>
      <c r="M262" s="202"/>
      <c r="N262" s="167"/>
      <c r="O262" s="153"/>
      <c r="P262" s="154"/>
      <c r="Q262" s="173"/>
      <c r="R262" s="153"/>
    </row>
    <row r="263" spans="1:18" x14ac:dyDescent="0.3">
      <c r="A263" s="182"/>
      <c r="B263" s="295"/>
      <c r="C263" s="295"/>
      <c r="D263" s="295"/>
      <c r="E263" s="295"/>
      <c r="F263" s="295"/>
      <c r="G263" s="295"/>
      <c r="H263" s="295"/>
      <c r="I263" s="297" t="s">
        <v>12</v>
      </c>
      <c r="J263" s="297"/>
      <c r="K263" s="584" t="s">
        <v>13</v>
      </c>
      <c r="L263" s="584"/>
      <c r="M263" s="584"/>
      <c r="N263" s="377" t="s">
        <v>14</v>
      </c>
      <c r="O263" s="153"/>
      <c r="P263" s="154"/>
      <c r="Q263" s="173"/>
      <c r="R263" s="153"/>
    </row>
    <row r="264" spans="1:18" ht="13.2" customHeight="1" x14ac:dyDescent="0.3">
      <c r="A264" s="180"/>
      <c r="B264" s="295" t="s">
        <v>105</v>
      </c>
      <c r="C264" s="295"/>
      <c r="D264" s="295"/>
      <c r="E264" s="295"/>
      <c r="F264" s="295"/>
      <c r="G264" s="295"/>
      <c r="H264" s="295"/>
      <c r="I264" s="432"/>
      <c r="J264" s="432"/>
      <c r="K264" s="585"/>
      <c r="L264" s="617" t="s">
        <v>398</v>
      </c>
      <c r="M264" s="618"/>
      <c r="N264" s="141"/>
      <c r="O264" s="153"/>
      <c r="P264" s="154">
        <f>IF(I264&gt;=100,(10/ROWS($I$264:$J$269)),0)</f>
        <v>0</v>
      </c>
      <c r="Q264" s="153"/>
      <c r="R264" s="153"/>
    </row>
    <row r="265" spans="1:18" ht="28.8" x14ac:dyDescent="0.25">
      <c r="A265" s="180"/>
      <c r="B265" s="295" t="s">
        <v>280</v>
      </c>
      <c r="C265" s="295"/>
      <c r="D265" s="295"/>
      <c r="E265" s="295"/>
      <c r="F265" s="295"/>
      <c r="G265" s="295"/>
      <c r="H265" s="295"/>
      <c r="I265" s="432"/>
      <c r="J265" s="432"/>
      <c r="K265" s="590" t="s">
        <v>297</v>
      </c>
      <c r="L265" s="668" t="s">
        <v>106</v>
      </c>
      <c r="M265" s="669"/>
      <c r="N265" s="395" t="s">
        <v>585</v>
      </c>
      <c r="O265" s="153"/>
      <c r="P265" s="154">
        <f>IF(I265="YES",(10/ROWS($I$264:$J$269)),0)</f>
        <v>0</v>
      </c>
      <c r="Q265" s="153"/>
      <c r="R265" s="153"/>
    </row>
    <row r="266" spans="1:18" x14ac:dyDescent="0.25">
      <c r="A266" s="180"/>
      <c r="B266" s="295" t="s">
        <v>107</v>
      </c>
      <c r="C266" s="295"/>
      <c r="D266" s="295"/>
      <c r="E266" s="295"/>
      <c r="F266" s="295"/>
      <c r="G266" s="295"/>
      <c r="H266" s="295"/>
      <c r="I266" s="432"/>
      <c r="J266" s="432"/>
      <c r="K266" s="590" t="s">
        <v>297</v>
      </c>
      <c r="L266" s="668" t="s">
        <v>108</v>
      </c>
      <c r="M266" s="669"/>
      <c r="N266" s="141"/>
      <c r="O266" s="153"/>
      <c r="P266" s="154">
        <f>IF(I266="YES",(10/ROWS($I$264:$J$269)),0)</f>
        <v>0</v>
      </c>
      <c r="Q266" s="153"/>
      <c r="R266" s="153"/>
    </row>
    <row r="267" spans="1:18" x14ac:dyDescent="0.25">
      <c r="A267" s="180"/>
      <c r="B267" s="295" t="s">
        <v>109</v>
      </c>
      <c r="C267" s="295"/>
      <c r="D267" s="295"/>
      <c r="E267" s="295"/>
      <c r="F267" s="295"/>
      <c r="G267" s="295"/>
      <c r="H267" s="295"/>
      <c r="I267" s="432"/>
      <c r="J267" s="432"/>
      <c r="K267" s="590" t="s">
        <v>297</v>
      </c>
      <c r="L267" s="668" t="s">
        <v>387</v>
      </c>
      <c r="M267" s="669"/>
      <c r="N267" s="141"/>
      <c r="O267" s="153"/>
      <c r="P267" s="154" t="e">
        <f>VLOOKUP(I267,Dropdowns!H13:I16,2,FALSE)</f>
        <v>#N/A</v>
      </c>
      <c r="Q267" s="153"/>
      <c r="R267" s="153"/>
    </row>
    <row r="268" spans="1:18" ht="13.2" customHeight="1" x14ac:dyDescent="0.3">
      <c r="A268" s="180"/>
      <c r="B268" s="295" t="s">
        <v>465</v>
      </c>
      <c r="C268" s="414"/>
      <c r="D268" s="414"/>
      <c r="E268" s="319"/>
      <c r="F268" s="319"/>
      <c r="G268" s="319"/>
      <c r="H268" s="294"/>
      <c r="I268" s="438"/>
      <c r="J268" s="439"/>
      <c r="K268" s="590" t="s">
        <v>297</v>
      </c>
      <c r="L268" s="670" t="s">
        <v>110</v>
      </c>
      <c r="M268" s="671"/>
      <c r="N268" s="141"/>
      <c r="O268" s="153"/>
      <c r="P268" s="154">
        <f>IF(I268="YES",(10/ROWS($I$264:$J$269)),0)</f>
        <v>0</v>
      </c>
      <c r="Q268" s="153"/>
      <c r="R268" s="153"/>
    </row>
    <row r="269" spans="1:18" x14ac:dyDescent="0.25">
      <c r="A269" s="180"/>
      <c r="B269" s="295" t="s">
        <v>111</v>
      </c>
      <c r="C269" s="295"/>
      <c r="D269" s="295"/>
      <c r="E269" s="295"/>
      <c r="F269" s="295"/>
      <c r="G269" s="295"/>
      <c r="H269" s="295"/>
      <c r="I269" s="432"/>
      <c r="J269" s="432"/>
      <c r="K269" s="590" t="s">
        <v>297</v>
      </c>
      <c r="L269" s="668" t="s">
        <v>112</v>
      </c>
      <c r="M269" s="669"/>
      <c r="N269" s="141"/>
      <c r="O269" s="153"/>
      <c r="P269" s="154">
        <f>IF(I269="",0,(10/ROWS($I$264:$J$269)))</f>
        <v>0</v>
      </c>
      <c r="Q269" s="153"/>
      <c r="R269" s="153"/>
    </row>
    <row r="270" spans="1:18" x14ac:dyDescent="0.25">
      <c r="A270" s="180"/>
      <c r="B270" s="295" t="s">
        <v>323</v>
      </c>
      <c r="C270" s="295"/>
      <c r="D270" s="295"/>
      <c r="E270" s="422"/>
      <c r="F270" s="422"/>
      <c r="G270" s="422"/>
      <c r="H270" s="309"/>
      <c r="I270" s="438"/>
      <c r="J270" s="439"/>
      <c r="K270" s="590"/>
      <c r="L270" s="672"/>
      <c r="M270" s="673"/>
      <c r="N270" s="141"/>
      <c r="O270" s="153"/>
      <c r="P270" s="154"/>
      <c r="Q270" s="153"/>
      <c r="R270" s="153"/>
    </row>
    <row r="271" spans="1:18" x14ac:dyDescent="0.3">
      <c r="A271" s="180"/>
      <c r="B271" s="295"/>
      <c r="C271" s="295"/>
      <c r="D271" s="295"/>
      <c r="E271" s="295"/>
      <c r="F271" s="295"/>
      <c r="G271" s="295"/>
      <c r="H271" s="295"/>
      <c r="I271" s="158"/>
      <c r="J271" s="158"/>
      <c r="K271" s="585"/>
      <c r="L271" s="579"/>
      <c r="M271" s="674"/>
      <c r="N271" s="141"/>
      <c r="O271" s="153"/>
      <c r="P271" s="154"/>
      <c r="Q271" s="153"/>
      <c r="R271" s="153"/>
    </row>
    <row r="272" spans="1:18" x14ac:dyDescent="0.3">
      <c r="A272" s="180"/>
      <c r="B272" s="423" t="s">
        <v>113</v>
      </c>
      <c r="C272" s="423"/>
      <c r="D272" s="424"/>
      <c r="E272" s="424"/>
      <c r="F272" s="424"/>
      <c r="G272" s="424"/>
      <c r="H272" s="424"/>
      <c r="I272" s="168"/>
      <c r="J272" s="168"/>
      <c r="K272" s="593"/>
      <c r="L272" s="583"/>
      <c r="M272" s="675"/>
      <c r="N272" s="141"/>
      <c r="O272" s="153"/>
      <c r="P272" s="154"/>
      <c r="Q272" s="153"/>
      <c r="R272" s="153"/>
    </row>
    <row r="273" spans="1:18" ht="160.19999999999999" customHeight="1" x14ac:dyDescent="0.3">
      <c r="A273" s="180"/>
      <c r="B273" s="445" t="s">
        <v>324</v>
      </c>
      <c r="C273" s="445"/>
      <c r="D273" s="445"/>
      <c r="E273" s="445"/>
      <c r="F273" s="445"/>
      <c r="G273" s="445"/>
      <c r="H273" s="445"/>
      <c r="I273" s="445"/>
      <c r="J273" s="445"/>
      <c r="K273" s="611" t="s">
        <v>605</v>
      </c>
      <c r="L273" s="611"/>
      <c r="M273" s="676"/>
      <c r="N273" s="141"/>
      <c r="O273" s="153"/>
      <c r="P273" s="154"/>
      <c r="Q273" s="153"/>
      <c r="R273" s="153"/>
    </row>
    <row r="274" spans="1:18" x14ac:dyDescent="0.3">
      <c r="A274" s="180"/>
      <c r="B274" s="256"/>
      <c r="C274" s="256"/>
      <c r="D274" s="256"/>
      <c r="E274" s="256"/>
      <c r="F274" s="256"/>
      <c r="G274" s="256"/>
      <c r="H274" s="256"/>
      <c r="I274" s="257"/>
      <c r="J274" s="257"/>
      <c r="K274" s="156"/>
      <c r="L274" s="157"/>
      <c r="M274" s="258"/>
      <c r="N274" s="141"/>
      <c r="O274" s="153"/>
      <c r="P274" s="154"/>
      <c r="Q274" s="153"/>
      <c r="R274" s="153"/>
    </row>
    <row r="275" spans="1:18" s="23" customFormat="1" ht="65.099999999999994" customHeight="1" x14ac:dyDescent="0.3">
      <c r="A275" s="299"/>
      <c r="B275" s="147"/>
      <c r="C275" s="681" t="s">
        <v>319</v>
      </c>
      <c r="D275" s="149"/>
      <c r="E275" s="150"/>
      <c r="F275" s="150"/>
      <c r="G275" s="150"/>
      <c r="H275" s="148"/>
      <c r="I275" s="680" t="s">
        <v>399</v>
      </c>
      <c r="J275" s="680"/>
      <c r="K275" s="680"/>
      <c r="L275" s="680"/>
      <c r="M275" s="147"/>
      <c r="N275" s="152" t="s">
        <v>395</v>
      </c>
      <c r="O275" s="306" t="s">
        <v>379</v>
      </c>
      <c r="P275" s="307">
        <f>SUM(P276:P284)</f>
        <v>0</v>
      </c>
      <c r="Q275" s="308"/>
      <c r="R275" s="303"/>
    </row>
    <row r="276" spans="1:18" x14ac:dyDescent="0.3">
      <c r="A276" s="174"/>
      <c r="B276" s="166"/>
      <c r="C276" s="166"/>
      <c r="D276" s="166"/>
      <c r="E276" s="166"/>
      <c r="F276" s="166"/>
      <c r="G276" s="166"/>
      <c r="H276" s="166"/>
      <c r="I276" s="259"/>
      <c r="J276" s="259"/>
      <c r="K276" s="164"/>
      <c r="L276" s="165"/>
      <c r="M276" s="166"/>
      <c r="N276" s="167"/>
      <c r="O276" s="153"/>
      <c r="P276" s="154"/>
      <c r="Q276" s="153"/>
      <c r="R276" s="153"/>
    </row>
    <row r="277" spans="1:18" x14ac:dyDescent="0.3">
      <c r="A277" s="180"/>
      <c r="B277" s="295"/>
      <c r="C277" s="295"/>
      <c r="D277" s="295"/>
      <c r="E277" s="295"/>
      <c r="F277" s="295"/>
      <c r="G277" s="295"/>
      <c r="H277" s="295"/>
      <c r="I277" s="136" t="s">
        <v>12</v>
      </c>
      <c r="J277" s="136"/>
      <c r="K277" s="584" t="s">
        <v>13</v>
      </c>
      <c r="L277" s="584"/>
      <c r="M277" s="584"/>
      <c r="N277" s="377" t="s">
        <v>14</v>
      </c>
      <c r="O277" s="153"/>
      <c r="P277" s="154"/>
      <c r="Q277" s="153"/>
      <c r="R277" s="153"/>
    </row>
    <row r="278" spans="1:18" ht="13.2" customHeight="1" x14ac:dyDescent="0.3">
      <c r="A278" s="180"/>
      <c r="B278" s="446" t="s">
        <v>290</v>
      </c>
      <c r="C278" s="446"/>
      <c r="D278" s="446"/>
      <c r="E278" s="319"/>
      <c r="F278" s="319"/>
      <c r="G278" s="319"/>
      <c r="H278" s="294"/>
      <c r="I278" s="432"/>
      <c r="J278" s="432"/>
      <c r="K278" s="590" t="s">
        <v>297</v>
      </c>
      <c r="L278" s="619" t="s">
        <v>114</v>
      </c>
      <c r="M278" s="620"/>
      <c r="N278" s="382"/>
      <c r="O278" s="153"/>
      <c r="P278" s="154">
        <f>IF(I278="yes",(10/ROWS($I$278:$J$280)),0)</f>
        <v>0</v>
      </c>
      <c r="Q278" s="153"/>
      <c r="R278" s="153"/>
    </row>
    <row r="279" spans="1:18" ht="13.2" customHeight="1" x14ac:dyDescent="0.3">
      <c r="A279" s="180"/>
      <c r="B279" s="295" t="s">
        <v>291</v>
      </c>
      <c r="C279" s="295"/>
      <c r="D279" s="295"/>
      <c r="E279" s="295"/>
      <c r="F279" s="295"/>
      <c r="G279" s="295"/>
      <c r="H279" s="295"/>
      <c r="I279" s="432"/>
      <c r="J279" s="432"/>
      <c r="K279" s="590" t="s">
        <v>297</v>
      </c>
      <c r="L279" s="619" t="s">
        <v>115</v>
      </c>
      <c r="M279" s="620"/>
      <c r="N279" s="382"/>
      <c r="O279" s="153"/>
      <c r="P279" s="154">
        <f>IF(I279="yes",(10/ROWS($I$278:$J$280)),0)</f>
        <v>0</v>
      </c>
      <c r="Q279" s="153"/>
      <c r="R279" s="153"/>
    </row>
    <row r="280" spans="1:18" ht="13.2" customHeight="1" x14ac:dyDescent="0.3">
      <c r="A280" s="180"/>
      <c r="B280" s="295" t="s">
        <v>292</v>
      </c>
      <c r="C280" s="295"/>
      <c r="D280" s="295"/>
      <c r="E280" s="295"/>
      <c r="F280" s="295"/>
      <c r="G280" s="295"/>
      <c r="H280" s="295"/>
      <c r="I280" s="432"/>
      <c r="J280" s="432"/>
      <c r="K280" s="590" t="s">
        <v>297</v>
      </c>
      <c r="L280" s="619" t="s">
        <v>116</v>
      </c>
      <c r="M280" s="620"/>
      <c r="N280" s="141"/>
      <c r="O280" s="153"/>
      <c r="P280" s="154">
        <f>IF(I280="yes",(10/ROWS($I$278:$J$280)),0)</f>
        <v>0</v>
      </c>
      <c r="Q280" s="153"/>
      <c r="R280" s="153"/>
    </row>
    <row r="281" spans="1:18" x14ac:dyDescent="0.3">
      <c r="A281" s="180"/>
      <c r="B281" s="295"/>
      <c r="C281" s="295"/>
      <c r="D281" s="295"/>
      <c r="E281" s="295"/>
      <c r="F281" s="295"/>
      <c r="G281" s="295"/>
      <c r="H281" s="295"/>
      <c r="I281" s="158"/>
      <c r="J281" s="158"/>
      <c r="K281" s="585"/>
      <c r="L281" s="579"/>
      <c r="M281" s="677"/>
      <c r="N281" s="141"/>
      <c r="O281" s="153"/>
      <c r="P281" s="154"/>
      <c r="Q281" s="153"/>
      <c r="R281" s="153"/>
    </row>
    <row r="282" spans="1:18" x14ac:dyDescent="0.3">
      <c r="A282" s="260"/>
      <c r="B282" s="446" t="s">
        <v>117</v>
      </c>
      <c r="C282" s="446"/>
      <c r="D282" s="446"/>
      <c r="E282" s="319"/>
      <c r="F282" s="319"/>
      <c r="G282" s="319"/>
      <c r="H282" s="294"/>
      <c r="I282" s="190"/>
      <c r="J282" s="138"/>
      <c r="K282" s="585"/>
      <c r="L282" s="578"/>
      <c r="M282" s="578"/>
      <c r="N282" s="141"/>
      <c r="O282" s="153"/>
      <c r="P282" s="154"/>
      <c r="Q282" s="153"/>
      <c r="R282" s="153"/>
    </row>
    <row r="283" spans="1:18" s="142" customFormat="1" ht="160.19999999999999" customHeight="1" x14ac:dyDescent="0.3">
      <c r="A283" s="261"/>
      <c r="B283" s="445"/>
      <c r="C283" s="445"/>
      <c r="D283" s="445"/>
      <c r="E283" s="445"/>
      <c r="F283" s="445"/>
      <c r="G283" s="445"/>
      <c r="H283" s="445"/>
      <c r="I283" s="445"/>
      <c r="J283" s="445"/>
      <c r="K283" s="678" t="s">
        <v>606</v>
      </c>
      <c r="L283" s="678"/>
      <c r="M283" s="679"/>
      <c r="N283" s="141"/>
      <c r="O283" s="262"/>
      <c r="P283" s="154"/>
      <c r="Q283" s="262"/>
      <c r="R283" s="262"/>
    </row>
    <row r="284" spans="1:18" x14ac:dyDescent="0.3">
      <c r="A284" s="263"/>
      <c r="B284" s="190"/>
      <c r="C284" s="190"/>
      <c r="D284" s="190"/>
      <c r="E284" s="190"/>
      <c r="F284" s="190"/>
      <c r="G284" s="190"/>
      <c r="H284" s="190"/>
      <c r="I284" s="469"/>
      <c r="J284" s="470"/>
      <c r="K284" s="207"/>
      <c r="L284" s="208"/>
      <c r="M284" s="190"/>
      <c r="N284" s="209"/>
      <c r="O284" s="153"/>
      <c r="P284" s="154"/>
      <c r="Q284" s="153"/>
      <c r="R284" s="153"/>
    </row>
    <row r="285" spans="1:18" s="269" customFormat="1" x14ac:dyDescent="0.3">
      <c r="A285" s="264"/>
      <c r="B285" s="264"/>
      <c r="C285" s="264"/>
      <c r="D285" s="264"/>
      <c r="E285" s="264"/>
      <c r="F285" s="264"/>
      <c r="G285" s="264"/>
      <c r="H285" s="264"/>
      <c r="I285" s="265"/>
      <c r="J285" s="265"/>
      <c r="K285" s="266"/>
      <c r="L285" s="267"/>
      <c r="M285" s="264"/>
      <c r="N285" s="268"/>
      <c r="O285" s="153"/>
      <c r="P285" s="154"/>
      <c r="Q285" s="153"/>
      <c r="R285" s="153"/>
    </row>
    <row r="286" spans="1:18" s="269" customFormat="1" x14ac:dyDescent="0.3">
      <c r="A286" s="264"/>
      <c r="B286" s="153"/>
      <c r="C286" s="153"/>
      <c r="D286" s="270" t="s">
        <v>118</v>
      </c>
      <c r="E286" s="199"/>
      <c r="F286" s="271" t="s">
        <v>119</v>
      </c>
      <c r="G286" s="272"/>
      <c r="H286" s="272"/>
      <c r="I286" s="272"/>
      <c r="J286" s="272"/>
      <c r="K286" s="266"/>
      <c r="L286" s="267"/>
      <c r="M286" s="267"/>
      <c r="N286" s="266"/>
      <c r="O286" s="153"/>
      <c r="P286" s="154"/>
      <c r="Q286" s="153"/>
      <c r="R286" s="153"/>
    </row>
    <row r="287" spans="1:18" s="269" customFormat="1" x14ac:dyDescent="0.3">
      <c r="A287" s="264"/>
      <c r="B287" s="153"/>
      <c r="C287" s="153"/>
      <c r="D287" s="273" t="s">
        <v>141</v>
      </c>
      <c r="E287" s="274"/>
      <c r="F287" s="199"/>
      <c r="G287" s="272"/>
      <c r="H287" s="272"/>
      <c r="I287" s="272"/>
      <c r="J287" s="272"/>
      <c r="K287" s="266"/>
      <c r="L287" s="267"/>
      <c r="M287" s="267"/>
      <c r="N287" s="266"/>
      <c r="O287" s="153"/>
      <c r="P287" s="154"/>
      <c r="Q287" s="153"/>
      <c r="R287" s="153"/>
    </row>
    <row r="288" spans="1:18" s="269" customFormat="1" x14ac:dyDescent="0.3">
      <c r="A288" s="264"/>
      <c r="B288" s="153"/>
      <c r="C288" s="153"/>
      <c r="D288" s="273" t="s">
        <v>86</v>
      </c>
      <c r="E288" s="275">
        <v>0.1</v>
      </c>
      <c r="F288" s="199">
        <v>2006</v>
      </c>
      <c r="G288" s="276">
        <v>0.5</v>
      </c>
      <c r="H288" s="276"/>
      <c r="I288" s="276"/>
      <c r="J288" s="276"/>
      <c r="K288" s="277"/>
      <c r="L288" s="278"/>
      <c r="M288" s="278"/>
      <c r="N288" s="277"/>
      <c r="O288" s="153"/>
      <c r="P288" s="154"/>
      <c r="Q288" s="153"/>
      <c r="R288" s="153"/>
    </row>
    <row r="289" spans="1:18" s="269" customFormat="1" x14ac:dyDescent="0.3">
      <c r="A289" s="264"/>
      <c r="B289" s="153"/>
      <c r="C289" s="153"/>
      <c r="D289" s="273" t="s">
        <v>120</v>
      </c>
      <c r="E289" s="275">
        <v>0.2</v>
      </c>
      <c r="F289" s="199">
        <v>2007</v>
      </c>
      <c r="G289" s="276">
        <v>0.5</v>
      </c>
      <c r="H289" s="276"/>
      <c r="I289" s="276"/>
      <c r="J289" s="276"/>
      <c r="K289" s="277"/>
      <c r="L289" s="278"/>
      <c r="M289" s="278"/>
      <c r="N289" s="277"/>
      <c r="O289" s="153"/>
      <c r="P289" s="154"/>
      <c r="Q289" s="153"/>
      <c r="R289" s="153"/>
    </row>
    <row r="290" spans="1:18" s="269" customFormat="1" x14ac:dyDescent="0.3">
      <c r="A290" s="264"/>
      <c r="B290" s="153"/>
      <c r="C290" s="153"/>
      <c r="D290" s="273" t="s">
        <v>121</v>
      </c>
      <c r="E290" s="275">
        <v>0.25</v>
      </c>
      <c r="F290" s="199">
        <v>2008</v>
      </c>
      <c r="G290" s="276">
        <v>0.5</v>
      </c>
      <c r="H290" s="276"/>
      <c r="I290" s="276"/>
      <c r="J290" s="276"/>
      <c r="K290" s="277"/>
      <c r="L290" s="278"/>
      <c r="M290" s="278"/>
      <c r="N290" s="277"/>
      <c r="O290" s="153"/>
      <c r="P290" s="154"/>
      <c r="Q290" s="153"/>
      <c r="R290" s="153"/>
    </row>
    <row r="291" spans="1:18" s="269" customFormat="1" x14ac:dyDescent="0.3">
      <c r="A291" s="264"/>
      <c r="B291" s="153"/>
      <c r="C291" s="153"/>
      <c r="D291" s="273" t="s">
        <v>122</v>
      </c>
      <c r="E291" s="275">
        <v>0.4</v>
      </c>
      <c r="F291" s="199">
        <v>2009</v>
      </c>
      <c r="G291" s="276">
        <v>0.5</v>
      </c>
      <c r="H291" s="276"/>
      <c r="I291" s="276"/>
      <c r="J291" s="276"/>
      <c r="K291" s="277"/>
      <c r="L291" s="278"/>
      <c r="M291" s="278"/>
      <c r="N291" s="277"/>
      <c r="O291" s="153"/>
      <c r="P291" s="154"/>
      <c r="Q291" s="153"/>
      <c r="R291" s="153"/>
    </row>
    <row r="292" spans="1:18" s="269" customFormat="1" x14ac:dyDescent="0.3">
      <c r="A292" s="264"/>
      <c r="B292" s="153"/>
      <c r="C292" s="153"/>
      <c r="D292" s="273" t="s">
        <v>123</v>
      </c>
      <c r="E292" s="275">
        <v>0.45</v>
      </c>
      <c r="F292" s="199">
        <v>2010</v>
      </c>
      <c r="G292" s="276">
        <v>0.6</v>
      </c>
      <c r="H292" s="276"/>
      <c r="I292" s="276"/>
      <c r="J292" s="276"/>
      <c r="K292" s="277"/>
      <c r="L292" s="278"/>
      <c r="M292" s="278"/>
      <c r="N292" s="277"/>
      <c r="O292" s="153"/>
      <c r="P292" s="154"/>
      <c r="Q292" s="153"/>
      <c r="R292" s="153"/>
    </row>
    <row r="293" spans="1:18" s="269" customFormat="1" x14ac:dyDescent="0.3">
      <c r="A293" s="264"/>
      <c r="B293" s="153"/>
      <c r="C293" s="153"/>
      <c r="D293" s="273" t="s">
        <v>456</v>
      </c>
      <c r="E293" s="275">
        <f>(E292*0.121)+E292</f>
        <v>0.50445000000000007</v>
      </c>
      <c r="F293" s="199">
        <v>2011</v>
      </c>
      <c r="G293" s="276">
        <v>0.6</v>
      </c>
      <c r="H293" s="276"/>
      <c r="I293" s="276"/>
      <c r="J293" s="276"/>
      <c r="K293" s="277"/>
      <c r="L293" s="278"/>
      <c r="M293" s="278"/>
      <c r="N293" s="277"/>
      <c r="O293" s="153"/>
      <c r="P293" s="154"/>
      <c r="Q293" s="153"/>
      <c r="R293" s="153"/>
    </row>
    <row r="294" spans="1:18" s="269" customFormat="1" x14ac:dyDescent="0.25">
      <c r="A294" s="264"/>
      <c r="B294" s="153"/>
      <c r="C294" s="153"/>
      <c r="D294" s="279" t="s">
        <v>124</v>
      </c>
      <c r="E294" s="275">
        <v>0.1</v>
      </c>
      <c r="F294" s="199">
        <v>2012</v>
      </c>
      <c r="G294" s="276">
        <v>0.6</v>
      </c>
      <c r="H294" s="276"/>
      <c r="I294" s="276"/>
      <c r="J294" s="276"/>
      <c r="K294" s="277"/>
      <c r="L294" s="278"/>
      <c r="M294" s="278"/>
      <c r="N294" s="277"/>
      <c r="O294" s="153"/>
      <c r="P294" s="154"/>
      <c r="Q294" s="153"/>
      <c r="R294" s="153"/>
    </row>
    <row r="295" spans="1:18" s="269" customFormat="1" x14ac:dyDescent="0.25">
      <c r="A295" s="264"/>
      <c r="B295" s="153"/>
      <c r="C295" s="153"/>
      <c r="D295" s="279" t="s">
        <v>125</v>
      </c>
      <c r="E295" s="275">
        <v>0.2</v>
      </c>
      <c r="F295" s="199">
        <v>2013</v>
      </c>
      <c r="G295" s="276">
        <v>0.6</v>
      </c>
      <c r="H295" s="276"/>
      <c r="I295" s="276"/>
      <c r="J295" s="276"/>
      <c r="K295" s="277"/>
      <c r="L295" s="278"/>
      <c r="M295" s="278"/>
      <c r="N295" s="277"/>
      <c r="O295" s="153"/>
      <c r="P295" s="154"/>
      <c r="Q295" s="153"/>
      <c r="R295" s="153"/>
    </row>
    <row r="296" spans="1:18" s="269" customFormat="1" x14ac:dyDescent="0.25">
      <c r="A296" s="264"/>
      <c r="B296" s="153"/>
      <c r="C296" s="153"/>
      <c r="D296" s="279" t="s">
        <v>552</v>
      </c>
      <c r="E296" s="275">
        <v>0.25</v>
      </c>
      <c r="F296" s="199">
        <v>2014</v>
      </c>
      <c r="G296" s="276">
        <v>0.6</v>
      </c>
      <c r="H296" s="276"/>
      <c r="I296" s="276"/>
      <c r="J296" s="276"/>
      <c r="K296" s="277"/>
      <c r="L296" s="278"/>
      <c r="M296" s="278"/>
      <c r="N296" s="277"/>
      <c r="O296" s="153"/>
      <c r="P296" s="154"/>
      <c r="Q296" s="153"/>
      <c r="R296" s="153"/>
    </row>
    <row r="297" spans="1:18" s="269" customFormat="1" x14ac:dyDescent="0.25">
      <c r="A297" s="264"/>
      <c r="B297" s="153"/>
      <c r="C297" s="153"/>
      <c r="D297" s="279" t="s">
        <v>553</v>
      </c>
      <c r="E297" s="275">
        <v>0.4</v>
      </c>
      <c r="F297" s="199">
        <v>2015</v>
      </c>
      <c r="G297" s="276">
        <v>0.7</v>
      </c>
      <c r="H297" s="276"/>
      <c r="I297" s="276"/>
      <c r="J297" s="276"/>
      <c r="K297" s="277"/>
      <c r="L297" s="278"/>
      <c r="M297" s="278"/>
      <c r="N297" s="277"/>
      <c r="O297" s="153"/>
      <c r="P297" s="154"/>
      <c r="Q297" s="153"/>
      <c r="R297" s="153"/>
    </row>
    <row r="298" spans="1:18" s="269" customFormat="1" x14ac:dyDescent="0.25">
      <c r="A298" s="264"/>
      <c r="B298" s="153"/>
      <c r="C298" s="153"/>
      <c r="D298" s="279" t="s">
        <v>554</v>
      </c>
      <c r="E298" s="275">
        <v>0.45</v>
      </c>
      <c r="F298" s="199">
        <v>2016</v>
      </c>
      <c r="G298" s="276">
        <v>0.7</v>
      </c>
      <c r="H298" s="276"/>
      <c r="I298" s="276"/>
      <c r="J298" s="276"/>
      <c r="K298" s="277"/>
      <c r="L298" s="278"/>
      <c r="M298" s="278"/>
      <c r="N298" s="277"/>
      <c r="O298" s="153"/>
      <c r="P298" s="154"/>
      <c r="Q298" s="153"/>
      <c r="R298" s="153"/>
    </row>
    <row r="299" spans="1:18" s="269" customFormat="1" x14ac:dyDescent="0.25">
      <c r="A299" s="264"/>
      <c r="B299" s="153"/>
      <c r="C299" s="153"/>
      <c r="D299" s="279" t="s">
        <v>555</v>
      </c>
      <c r="E299" s="275">
        <f>(E298*0.121)+E298</f>
        <v>0.50445000000000007</v>
      </c>
      <c r="F299" s="199">
        <v>2017</v>
      </c>
      <c r="G299" s="276">
        <v>0.7</v>
      </c>
      <c r="H299" s="276"/>
      <c r="I299" s="276"/>
      <c r="J299" s="276"/>
      <c r="K299" s="277"/>
      <c r="L299" s="278"/>
      <c r="M299" s="278"/>
      <c r="N299" s="277"/>
      <c r="O299" s="153"/>
      <c r="P299" s="154"/>
      <c r="Q299" s="153"/>
      <c r="R299" s="153"/>
    </row>
    <row r="300" spans="1:18" s="269" customFormat="1" x14ac:dyDescent="0.25">
      <c r="A300" s="264"/>
      <c r="B300" s="153"/>
      <c r="C300" s="153"/>
      <c r="D300" s="279" t="s">
        <v>126</v>
      </c>
      <c r="E300" s="275">
        <v>0.38</v>
      </c>
      <c r="F300" s="199">
        <v>2018</v>
      </c>
      <c r="G300" s="276">
        <v>0.7</v>
      </c>
      <c r="H300" s="276"/>
      <c r="I300" s="276"/>
      <c r="J300" s="276"/>
      <c r="K300" s="277"/>
      <c r="L300" s="278"/>
      <c r="M300" s="278"/>
      <c r="N300" s="277"/>
      <c r="O300" s="153"/>
      <c r="P300" s="154"/>
      <c r="Q300" s="153"/>
      <c r="R300" s="153"/>
    </row>
    <row r="301" spans="1:18" s="269" customFormat="1" x14ac:dyDescent="0.25">
      <c r="A301" s="264"/>
      <c r="B301" s="153"/>
      <c r="C301" s="153"/>
      <c r="D301" s="279" t="s">
        <v>127</v>
      </c>
      <c r="E301" s="275">
        <v>0.41</v>
      </c>
      <c r="F301" s="199">
        <v>2019</v>
      </c>
      <c r="G301" s="276">
        <v>0.7</v>
      </c>
      <c r="H301" s="276"/>
      <c r="I301" s="276"/>
      <c r="J301" s="276"/>
      <c r="K301" s="277"/>
      <c r="L301" s="278"/>
      <c r="M301" s="278"/>
      <c r="N301" s="277"/>
      <c r="O301" s="153"/>
      <c r="P301" s="154"/>
      <c r="Q301" s="153"/>
      <c r="R301" s="153"/>
    </row>
    <row r="302" spans="1:18" s="269" customFormat="1" x14ac:dyDescent="0.25">
      <c r="A302" s="264"/>
      <c r="B302" s="153"/>
      <c r="C302" s="153"/>
      <c r="D302" s="279" t="s">
        <v>128</v>
      </c>
      <c r="E302" s="275">
        <v>0.44</v>
      </c>
      <c r="F302" s="199">
        <v>2020</v>
      </c>
      <c r="G302" s="276">
        <v>0.8</v>
      </c>
      <c r="H302" s="276"/>
      <c r="I302" s="276"/>
      <c r="J302" s="276"/>
      <c r="K302" s="277"/>
      <c r="L302" s="278"/>
      <c r="M302" s="278"/>
      <c r="N302" s="277"/>
      <c r="O302" s="153"/>
      <c r="P302" s="154"/>
      <c r="Q302" s="153"/>
      <c r="R302" s="153"/>
    </row>
    <row r="303" spans="1:18" s="269" customFormat="1" x14ac:dyDescent="0.25">
      <c r="A303" s="264"/>
      <c r="B303" s="153"/>
      <c r="C303" s="153"/>
      <c r="D303" s="279" t="s">
        <v>129</v>
      </c>
      <c r="E303" s="275">
        <v>0.5</v>
      </c>
      <c r="F303" s="199">
        <v>2021</v>
      </c>
      <c r="G303" s="276">
        <v>0.8</v>
      </c>
      <c r="H303" s="276"/>
      <c r="I303" s="276"/>
      <c r="J303" s="276"/>
      <c r="K303" s="277"/>
      <c r="L303" s="278"/>
      <c r="M303" s="278"/>
      <c r="N303" s="277"/>
      <c r="O303" s="153"/>
      <c r="P303" s="154"/>
      <c r="Q303" s="153"/>
      <c r="R303" s="153"/>
    </row>
    <row r="304" spans="1:18" s="269" customFormat="1" x14ac:dyDescent="0.25">
      <c r="A304" s="264"/>
      <c r="B304" s="153"/>
      <c r="C304" s="153"/>
      <c r="D304" s="279" t="s">
        <v>130</v>
      </c>
      <c r="E304" s="275">
        <v>0.35</v>
      </c>
      <c r="F304" s="199">
        <v>2022</v>
      </c>
      <c r="G304" s="276">
        <v>0.8</v>
      </c>
      <c r="H304" s="276"/>
      <c r="I304" s="276"/>
      <c r="J304" s="276"/>
      <c r="K304" s="277"/>
      <c r="L304" s="278"/>
      <c r="M304" s="278"/>
      <c r="N304" s="277"/>
      <c r="O304" s="153"/>
      <c r="P304" s="154"/>
      <c r="Q304" s="153"/>
      <c r="R304" s="153"/>
    </row>
    <row r="305" spans="1:18" s="269" customFormat="1" x14ac:dyDescent="0.25">
      <c r="A305" s="264"/>
      <c r="B305" s="153"/>
      <c r="C305" s="153"/>
      <c r="D305" s="279" t="s">
        <v>131</v>
      </c>
      <c r="E305" s="275">
        <v>0.3</v>
      </c>
      <c r="F305" s="199">
        <v>2023</v>
      </c>
      <c r="G305" s="276">
        <v>0.8</v>
      </c>
      <c r="H305" s="276"/>
      <c r="I305" s="276"/>
      <c r="J305" s="276"/>
      <c r="K305" s="277"/>
      <c r="L305" s="278"/>
      <c r="M305" s="278"/>
      <c r="N305" s="277"/>
      <c r="O305" s="153"/>
      <c r="P305" s="154"/>
      <c r="Q305" s="153"/>
      <c r="R305" s="153"/>
    </row>
    <row r="306" spans="1:18" s="269" customFormat="1" x14ac:dyDescent="0.25">
      <c r="A306" s="264"/>
      <c r="B306" s="153"/>
      <c r="C306" s="153"/>
      <c r="D306" s="279" t="s">
        <v>132</v>
      </c>
      <c r="E306" s="275">
        <v>0.4</v>
      </c>
      <c r="F306" s="199">
        <v>2024</v>
      </c>
      <c r="G306" s="276">
        <v>0.8</v>
      </c>
      <c r="H306" s="276"/>
      <c r="I306" s="276"/>
      <c r="J306" s="276"/>
      <c r="K306" s="277"/>
      <c r="L306" s="278"/>
      <c r="M306" s="278"/>
      <c r="N306" s="277"/>
      <c r="O306" s="153"/>
      <c r="P306" s="154"/>
      <c r="Q306" s="153"/>
      <c r="R306" s="153"/>
    </row>
    <row r="307" spans="1:18" s="269" customFormat="1" x14ac:dyDescent="0.25">
      <c r="A307" s="264"/>
      <c r="B307" s="153"/>
      <c r="C307" s="153"/>
      <c r="D307" s="279" t="s">
        <v>133</v>
      </c>
      <c r="E307" s="275">
        <v>0.44</v>
      </c>
      <c r="F307" s="199">
        <v>2025</v>
      </c>
      <c r="G307" s="276">
        <v>0.9</v>
      </c>
      <c r="H307" s="276"/>
      <c r="I307" s="276"/>
      <c r="J307" s="276"/>
      <c r="K307" s="277"/>
      <c r="L307" s="278"/>
      <c r="M307" s="278"/>
      <c r="N307" s="277"/>
      <c r="O307" s="153"/>
      <c r="P307" s="154"/>
      <c r="Q307" s="153"/>
      <c r="R307" s="153"/>
    </row>
    <row r="308" spans="1:18" s="269" customFormat="1" x14ac:dyDescent="0.25">
      <c r="A308" s="264"/>
      <c r="B308" s="153"/>
      <c r="C308" s="153"/>
      <c r="D308" s="279" t="s">
        <v>134</v>
      </c>
      <c r="E308" s="275">
        <v>0.48</v>
      </c>
      <c r="F308" s="199">
        <v>2026</v>
      </c>
      <c r="G308" s="276">
        <v>0.9</v>
      </c>
      <c r="H308" s="276"/>
      <c r="I308" s="276"/>
      <c r="J308" s="276"/>
      <c r="K308" s="277"/>
      <c r="L308" s="278"/>
      <c r="M308" s="278"/>
      <c r="N308" s="277"/>
      <c r="O308" s="153"/>
      <c r="P308" s="154"/>
      <c r="Q308" s="153"/>
      <c r="R308" s="153"/>
    </row>
    <row r="309" spans="1:18" s="269" customFormat="1" x14ac:dyDescent="0.25">
      <c r="A309" s="264"/>
      <c r="B309" s="153"/>
      <c r="C309" s="153"/>
      <c r="D309" s="279" t="s">
        <v>135</v>
      </c>
      <c r="E309" s="275">
        <v>0.56000000000000005</v>
      </c>
      <c r="F309" s="199">
        <v>2027</v>
      </c>
      <c r="G309" s="276">
        <v>0.9</v>
      </c>
      <c r="H309" s="276"/>
      <c r="I309" s="276"/>
      <c r="J309" s="276"/>
      <c r="K309" s="277"/>
      <c r="L309" s="278"/>
      <c r="M309" s="278"/>
      <c r="N309" s="277"/>
      <c r="O309" s="153"/>
      <c r="P309" s="154"/>
      <c r="Q309" s="153"/>
      <c r="R309" s="153"/>
    </row>
    <row r="310" spans="1:18" s="269" customFormat="1" x14ac:dyDescent="0.25">
      <c r="A310" s="280"/>
      <c r="B310" s="153"/>
      <c r="C310" s="153"/>
      <c r="D310" s="279" t="s">
        <v>136</v>
      </c>
      <c r="E310" s="275">
        <v>0.25</v>
      </c>
      <c r="F310" s="199">
        <v>2028</v>
      </c>
      <c r="G310" s="276">
        <v>0.9</v>
      </c>
      <c r="H310" s="276"/>
      <c r="I310" s="276"/>
      <c r="J310" s="276"/>
      <c r="K310" s="277"/>
      <c r="L310" s="278"/>
      <c r="M310" s="278"/>
      <c r="N310" s="277"/>
      <c r="O310" s="153"/>
      <c r="P310" s="154"/>
      <c r="Q310" s="153"/>
      <c r="R310" s="153"/>
    </row>
    <row r="311" spans="1:18" s="269" customFormat="1" x14ac:dyDescent="0.25">
      <c r="A311" s="264"/>
      <c r="B311" s="153"/>
      <c r="C311" s="153"/>
      <c r="D311" s="279" t="s">
        <v>137</v>
      </c>
      <c r="E311" s="275">
        <v>0.35</v>
      </c>
      <c r="F311" s="199">
        <v>2029</v>
      </c>
      <c r="G311" s="276">
        <v>0.9</v>
      </c>
      <c r="H311" s="276"/>
      <c r="I311" s="276"/>
      <c r="J311" s="276"/>
      <c r="K311" s="277"/>
      <c r="L311" s="278"/>
      <c r="M311" s="278"/>
      <c r="N311" s="277"/>
      <c r="O311" s="243"/>
      <c r="P311" s="244"/>
      <c r="Q311" s="243"/>
      <c r="R311" s="243"/>
    </row>
    <row r="312" spans="1:18" s="269" customFormat="1" x14ac:dyDescent="0.25">
      <c r="A312" s="264"/>
      <c r="B312" s="153"/>
      <c r="C312" s="153"/>
      <c r="D312" s="279" t="s">
        <v>138</v>
      </c>
      <c r="E312" s="275">
        <v>0.37</v>
      </c>
      <c r="F312" s="199">
        <v>2030</v>
      </c>
      <c r="G312" s="276">
        <v>0.9</v>
      </c>
      <c r="H312" s="276"/>
      <c r="I312" s="276"/>
      <c r="J312" s="276"/>
      <c r="K312" s="277"/>
      <c r="L312" s="278"/>
      <c r="M312" s="278"/>
      <c r="N312" s="277"/>
      <c r="O312" s="243"/>
      <c r="P312" s="244"/>
      <c r="Q312" s="243"/>
      <c r="R312" s="243"/>
    </row>
    <row r="313" spans="1:18" s="269" customFormat="1" x14ac:dyDescent="0.25">
      <c r="A313" s="264"/>
      <c r="B313" s="153"/>
      <c r="C313" s="153"/>
      <c r="D313" s="279" t="s">
        <v>139</v>
      </c>
      <c r="E313" s="275">
        <v>0.4</v>
      </c>
      <c r="F313" s="199">
        <v>2031</v>
      </c>
      <c r="G313" s="276">
        <v>0.9</v>
      </c>
      <c r="H313" s="276"/>
      <c r="I313" s="276"/>
      <c r="J313" s="276"/>
      <c r="K313" s="277"/>
      <c r="L313" s="278"/>
      <c r="M313" s="278"/>
      <c r="N313" s="277"/>
      <c r="O313" s="243"/>
      <c r="P313" s="244"/>
      <c r="Q313" s="243"/>
      <c r="R313" s="243"/>
    </row>
    <row r="314" spans="1:18" s="269" customFormat="1" x14ac:dyDescent="0.25">
      <c r="A314" s="264"/>
      <c r="B314" s="153"/>
      <c r="C314" s="153"/>
      <c r="D314" s="279" t="s">
        <v>140</v>
      </c>
      <c r="E314" s="275">
        <v>0.43</v>
      </c>
      <c r="F314" s="199">
        <v>2032</v>
      </c>
      <c r="G314" s="276">
        <v>0.9</v>
      </c>
      <c r="H314" s="276"/>
      <c r="I314" s="276"/>
      <c r="J314" s="276"/>
      <c r="K314" s="277"/>
      <c r="L314" s="278"/>
      <c r="M314" s="278"/>
      <c r="N314" s="277"/>
      <c r="O314" s="153"/>
      <c r="P314" s="154"/>
      <c r="Q314" s="153"/>
      <c r="R314" s="153"/>
    </row>
    <row r="315" spans="1:18" s="269" customFormat="1" x14ac:dyDescent="0.25">
      <c r="A315" s="264"/>
      <c r="B315" s="153"/>
      <c r="C315" s="153"/>
      <c r="D315" s="279" t="s">
        <v>426</v>
      </c>
      <c r="E315" s="275">
        <v>0.46</v>
      </c>
      <c r="F315" s="199">
        <v>2033</v>
      </c>
      <c r="G315" s="276">
        <v>0.9</v>
      </c>
      <c r="H315" s="276"/>
      <c r="I315" s="276"/>
      <c r="J315" s="276"/>
      <c r="K315" s="277"/>
      <c r="L315" s="278"/>
      <c r="M315" s="278"/>
      <c r="N315" s="268"/>
      <c r="O315" s="153"/>
      <c r="P315" s="154"/>
      <c r="Q315" s="153"/>
      <c r="R315" s="153"/>
    </row>
    <row r="316" spans="1:18" s="269" customFormat="1" x14ac:dyDescent="0.25">
      <c r="A316" s="264"/>
      <c r="B316" s="153"/>
      <c r="C316" s="153"/>
      <c r="D316" s="279" t="s">
        <v>427</v>
      </c>
      <c r="E316" s="275">
        <v>0.49</v>
      </c>
      <c r="F316" s="199">
        <v>2034</v>
      </c>
      <c r="G316" s="276">
        <v>0.9</v>
      </c>
      <c r="H316" s="276"/>
      <c r="I316" s="276"/>
      <c r="J316" s="276"/>
      <c r="K316" s="277"/>
      <c r="L316" s="278"/>
      <c r="M316" s="278"/>
      <c r="N316" s="268"/>
      <c r="O316" s="153"/>
      <c r="P316" s="154"/>
      <c r="Q316" s="153"/>
      <c r="R316" s="153"/>
    </row>
    <row r="317" spans="1:18" s="269" customFormat="1" x14ac:dyDescent="0.25">
      <c r="A317" s="264"/>
      <c r="B317" s="153"/>
      <c r="C317" s="153"/>
      <c r="D317" s="279" t="s">
        <v>428</v>
      </c>
      <c r="E317" s="275">
        <v>0.52</v>
      </c>
      <c r="F317" s="199">
        <v>2035</v>
      </c>
      <c r="G317" s="276">
        <v>0.9</v>
      </c>
      <c r="H317" s="276"/>
      <c r="I317" s="276"/>
      <c r="J317" s="276"/>
      <c r="K317" s="277"/>
      <c r="L317" s="278"/>
      <c r="M317" s="278"/>
      <c r="N317" s="268"/>
      <c r="O317" s="153"/>
      <c r="P317" s="154"/>
      <c r="Q317" s="153"/>
      <c r="R317" s="153"/>
    </row>
    <row r="318" spans="1:18" s="264" customFormat="1" x14ac:dyDescent="0.25">
      <c r="B318" s="153"/>
      <c r="C318" s="153"/>
      <c r="D318" s="279" t="s">
        <v>429</v>
      </c>
      <c r="E318" s="275">
        <v>0.55000000000000004</v>
      </c>
      <c r="F318" s="199">
        <v>2036</v>
      </c>
      <c r="G318" s="276">
        <v>0.9</v>
      </c>
      <c r="H318" s="276"/>
      <c r="I318" s="153"/>
      <c r="J318" s="153"/>
      <c r="K318" s="266"/>
      <c r="M318" s="278"/>
      <c r="N318" s="268"/>
      <c r="O318" s="153"/>
      <c r="P318" s="154"/>
      <c r="Q318" s="153"/>
      <c r="R318" s="153"/>
    </row>
    <row r="319" spans="1:18" s="264" customFormat="1" x14ac:dyDescent="0.25">
      <c r="B319" s="153"/>
      <c r="C319" s="153"/>
      <c r="D319" s="279" t="s">
        <v>430</v>
      </c>
      <c r="E319" s="275">
        <v>0.57999999999999996</v>
      </c>
      <c r="F319" s="199">
        <v>2037</v>
      </c>
      <c r="G319" s="276">
        <v>0.9</v>
      </c>
      <c r="H319" s="276"/>
      <c r="I319" s="153"/>
      <c r="J319" s="153"/>
      <c r="K319" s="266"/>
      <c r="M319" s="278"/>
      <c r="N319" s="268"/>
      <c r="O319" s="153"/>
      <c r="P319" s="154"/>
      <c r="Q319" s="153"/>
      <c r="R319" s="153"/>
    </row>
    <row r="320" spans="1:18" s="264" customFormat="1" x14ac:dyDescent="0.25">
      <c r="B320" s="153"/>
      <c r="C320" s="153"/>
      <c r="D320" s="279" t="s">
        <v>431</v>
      </c>
      <c r="E320" s="275">
        <v>0.61</v>
      </c>
      <c r="F320" s="199">
        <v>2038</v>
      </c>
      <c r="G320" s="276">
        <v>0.9</v>
      </c>
      <c r="H320" s="276"/>
      <c r="I320" s="153"/>
      <c r="J320" s="153"/>
      <c r="K320" s="266"/>
      <c r="M320" s="278"/>
      <c r="N320" s="268"/>
      <c r="O320" s="153"/>
      <c r="P320" s="154"/>
      <c r="Q320" s="153"/>
      <c r="R320" s="153"/>
    </row>
    <row r="321" spans="2:18" s="264" customFormat="1" x14ac:dyDescent="0.25">
      <c r="B321" s="153"/>
      <c r="C321" s="153"/>
      <c r="D321" s="279" t="s">
        <v>432</v>
      </c>
      <c r="E321" s="275">
        <v>0.64</v>
      </c>
      <c r="F321" s="199">
        <v>2039</v>
      </c>
      <c r="G321" s="276">
        <v>0.9</v>
      </c>
      <c r="H321" s="276"/>
      <c r="I321" s="153"/>
      <c r="J321" s="153"/>
      <c r="K321" s="266"/>
      <c r="M321" s="278"/>
      <c r="N321" s="268"/>
      <c r="O321" s="153"/>
      <c r="P321" s="154"/>
      <c r="Q321" s="153"/>
      <c r="R321" s="153"/>
    </row>
    <row r="322" spans="2:18" s="264" customFormat="1" x14ac:dyDescent="0.25">
      <c r="B322" s="153"/>
      <c r="C322" s="153"/>
      <c r="D322" s="279" t="s">
        <v>433</v>
      </c>
      <c r="E322" s="275">
        <v>0.67</v>
      </c>
      <c r="F322" s="199">
        <v>2040</v>
      </c>
      <c r="G322" s="276">
        <v>0.9</v>
      </c>
      <c r="H322" s="276"/>
      <c r="I322" s="153"/>
      <c r="J322" s="153"/>
      <c r="K322" s="266"/>
      <c r="M322" s="278"/>
      <c r="N322" s="268"/>
      <c r="O322" s="153"/>
      <c r="P322" s="154"/>
      <c r="Q322" s="153"/>
      <c r="R322" s="153"/>
    </row>
    <row r="323" spans="2:18" s="264" customFormat="1" x14ac:dyDescent="0.25">
      <c r="B323" s="153"/>
      <c r="C323" s="153"/>
      <c r="D323" s="279" t="s">
        <v>434</v>
      </c>
      <c r="E323" s="275">
        <v>0.7</v>
      </c>
      <c r="F323" s="199">
        <v>2041</v>
      </c>
      <c r="G323" s="276">
        <v>0.9</v>
      </c>
      <c r="H323" s="276"/>
      <c r="I323" s="153"/>
      <c r="J323" s="153"/>
      <c r="K323" s="266"/>
      <c r="M323" s="278"/>
      <c r="N323" s="268"/>
      <c r="O323" s="153"/>
      <c r="P323" s="154"/>
      <c r="Q323" s="153"/>
      <c r="R323" s="153"/>
    </row>
    <row r="324" spans="2:18" s="264" customFormat="1" x14ac:dyDescent="0.25">
      <c r="B324" s="153"/>
      <c r="C324" s="153"/>
      <c r="D324" s="279" t="s">
        <v>435</v>
      </c>
      <c r="E324" s="275">
        <v>0.73</v>
      </c>
      <c r="F324" s="199">
        <v>2042</v>
      </c>
      <c r="G324" s="276">
        <v>0.9</v>
      </c>
      <c r="H324" s="276"/>
      <c r="I324" s="153"/>
      <c r="J324" s="153"/>
      <c r="K324" s="266"/>
      <c r="M324" s="278"/>
      <c r="N324" s="268"/>
      <c r="O324" s="153"/>
      <c r="P324" s="154"/>
      <c r="Q324" s="153"/>
      <c r="R324" s="153"/>
    </row>
    <row r="325" spans="2:18" s="264" customFormat="1" x14ac:dyDescent="0.25">
      <c r="B325" s="153"/>
      <c r="C325" s="153"/>
      <c r="D325" s="279" t="s">
        <v>436</v>
      </c>
      <c r="E325" s="275">
        <v>0.76</v>
      </c>
      <c r="F325" s="199">
        <v>2043</v>
      </c>
      <c r="G325" s="276">
        <v>0.9</v>
      </c>
      <c r="H325" s="276"/>
      <c r="I325" s="153"/>
      <c r="J325" s="153"/>
      <c r="K325" s="266"/>
      <c r="M325" s="278"/>
      <c r="N325" s="268"/>
      <c r="O325" s="153"/>
      <c r="P325" s="154"/>
      <c r="Q325" s="153"/>
      <c r="R325" s="153"/>
    </row>
    <row r="326" spans="2:18" s="264" customFormat="1" x14ac:dyDescent="0.25">
      <c r="B326" s="153"/>
      <c r="C326" s="153"/>
      <c r="D326" s="279" t="s">
        <v>437</v>
      </c>
      <c r="E326" s="275">
        <v>0.79</v>
      </c>
      <c r="F326" s="199">
        <v>2044</v>
      </c>
      <c r="G326" s="276">
        <v>0.9</v>
      </c>
      <c r="H326" s="276"/>
      <c r="I326" s="153"/>
      <c r="J326" s="153"/>
      <c r="K326" s="266"/>
      <c r="M326" s="278"/>
      <c r="N326" s="268"/>
      <c r="O326" s="153"/>
      <c r="P326" s="154"/>
      <c r="Q326" s="153"/>
      <c r="R326" s="153"/>
    </row>
    <row r="327" spans="2:18" s="264" customFormat="1" x14ac:dyDescent="0.25">
      <c r="B327" s="153"/>
      <c r="C327" s="153"/>
      <c r="D327" s="279" t="s">
        <v>438</v>
      </c>
      <c r="E327" s="275">
        <v>0.82</v>
      </c>
      <c r="F327" s="199">
        <v>2045</v>
      </c>
      <c r="G327" s="276">
        <v>0.9</v>
      </c>
      <c r="H327" s="276"/>
      <c r="I327" s="153"/>
      <c r="J327" s="153"/>
      <c r="K327" s="266"/>
      <c r="M327" s="278"/>
      <c r="N327" s="268"/>
      <c r="O327" s="153"/>
      <c r="P327" s="154"/>
      <c r="Q327" s="153"/>
      <c r="R327" s="153"/>
    </row>
    <row r="328" spans="2:18" s="264" customFormat="1" x14ac:dyDescent="0.25">
      <c r="B328" s="153"/>
      <c r="C328" s="153"/>
      <c r="D328" s="279" t="s">
        <v>439</v>
      </c>
      <c r="E328" s="275">
        <v>0.85</v>
      </c>
      <c r="F328" s="199">
        <v>2046</v>
      </c>
      <c r="G328" s="276">
        <v>0.9</v>
      </c>
      <c r="H328" s="276"/>
      <c r="I328" s="153"/>
      <c r="J328" s="153"/>
      <c r="K328" s="266"/>
      <c r="M328" s="278"/>
      <c r="N328" s="268"/>
      <c r="O328" s="153"/>
      <c r="P328" s="154"/>
      <c r="Q328" s="153"/>
      <c r="R328" s="153"/>
    </row>
    <row r="329" spans="2:18" s="264" customFormat="1" x14ac:dyDescent="0.25">
      <c r="B329" s="153"/>
      <c r="C329" s="153"/>
      <c r="D329" s="279" t="s">
        <v>440</v>
      </c>
      <c r="E329" s="275">
        <v>0.88</v>
      </c>
      <c r="F329" s="153"/>
      <c r="G329" s="153"/>
      <c r="H329" s="276"/>
      <c r="I329" s="153"/>
      <c r="J329" s="153"/>
      <c r="K329" s="266"/>
      <c r="M329" s="278"/>
      <c r="N329" s="268"/>
      <c r="O329" s="153"/>
      <c r="P329" s="154"/>
      <c r="Q329" s="153"/>
      <c r="R329" s="153"/>
    </row>
    <row r="330" spans="2:18" s="264" customFormat="1" x14ac:dyDescent="0.25">
      <c r="B330" s="153"/>
      <c r="C330" s="153"/>
      <c r="D330" s="279" t="s">
        <v>441</v>
      </c>
      <c r="E330" s="275">
        <v>0.91</v>
      </c>
      <c r="F330" s="153"/>
      <c r="G330" s="153"/>
      <c r="H330" s="276"/>
      <c r="I330" s="153"/>
      <c r="J330" s="153"/>
      <c r="K330" s="266"/>
      <c r="M330" s="278"/>
      <c r="N330" s="268"/>
      <c r="O330" s="153"/>
      <c r="P330" s="154"/>
      <c r="Q330" s="153"/>
      <c r="R330" s="153"/>
    </row>
    <row r="331" spans="2:18" s="264" customFormat="1" x14ac:dyDescent="0.25">
      <c r="B331" s="153"/>
      <c r="C331" s="153"/>
      <c r="D331" s="279" t="s">
        <v>442</v>
      </c>
      <c r="E331" s="275">
        <v>0.94</v>
      </c>
      <c r="F331" s="153"/>
      <c r="G331" s="153"/>
      <c r="H331" s="276"/>
      <c r="I331" s="153"/>
      <c r="J331" s="153"/>
      <c r="K331" s="266"/>
      <c r="M331" s="278"/>
      <c r="N331" s="268"/>
      <c r="O331" s="153"/>
      <c r="P331" s="154"/>
      <c r="Q331" s="153"/>
      <c r="R331" s="153"/>
    </row>
    <row r="332" spans="2:18" s="264" customFormat="1" x14ac:dyDescent="0.25">
      <c r="B332" s="153"/>
      <c r="C332" s="153"/>
      <c r="D332" s="279" t="s">
        <v>443</v>
      </c>
      <c r="E332" s="275">
        <v>0.97</v>
      </c>
      <c r="F332" s="153"/>
      <c r="G332" s="153"/>
      <c r="H332" s="276"/>
      <c r="I332" s="153"/>
      <c r="J332" s="153"/>
      <c r="K332" s="266"/>
      <c r="M332" s="278"/>
      <c r="N332" s="268"/>
      <c r="O332" s="153"/>
      <c r="P332" s="154"/>
      <c r="Q332" s="153"/>
      <c r="R332" s="153"/>
    </row>
    <row r="333" spans="2:18" s="264" customFormat="1" ht="13.8" x14ac:dyDescent="0.3">
      <c r="B333" s="153"/>
      <c r="C333" s="153"/>
      <c r="D333" s="279" t="s">
        <v>444</v>
      </c>
      <c r="E333" s="275">
        <v>1</v>
      </c>
      <c r="F333" s="153"/>
      <c r="G333" s="153"/>
      <c r="H333" s="281" t="str">
        <f>HYPERLINK("https://living-future.org/declare/","Declare")</f>
        <v>Declare</v>
      </c>
      <c r="I333" s="282"/>
      <c r="J333" s="153"/>
      <c r="K333" s="266"/>
      <c r="N333" s="268"/>
      <c r="O333" s="153"/>
      <c r="P333" s="154"/>
      <c r="Q333" s="153"/>
      <c r="R333" s="153"/>
    </row>
    <row r="334" spans="2:18" s="264" customFormat="1" ht="13.8" x14ac:dyDescent="0.3">
      <c r="B334" s="153"/>
      <c r="C334" s="153"/>
      <c r="D334" s="279" t="s">
        <v>445</v>
      </c>
      <c r="E334" s="275">
        <v>1.03</v>
      </c>
      <c r="F334" s="153"/>
      <c r="G334" s="153"/>
      <c r="H334" s="281" t="str">
        <f>HYPERLINK("https://www.hpd-collaborative.org/","HPD Collaborative")</f>
        <v>HPD Collaborative</v>
      </c>
      <c r="I334" s="282"/>
      <c r="J334" s="153"/>
      <c r="K334" s="266"/>
      <c r="N334" s="268"/>
      <c r="O334" s="153"/>
      <c r="P334" s="154"/>
      <c r="Q334" s="153"/>
      <c r="R334" s="153"/>
    </row>
    <row r="335" spans="2:18" s="264" customFormat="1" ht="13.8" x14ac:dyDescent="0.3">
      <c r="B335" s="153"/>
      <c r="C335" s="153"/>
      <c r="D335" s="279" t="s">
        <v>446</v>
      </c>
      <c r="E335" s="275">
        <v>1.06</v>
      </c>
      <c r="F335" s="153"/>
      <c r="G335" s="153"/>
      <c r="H335" s="283" t="s">
        <v>400</v>
      </c>
      <c r="I335" s="282"/>
      <c r="J335" s="153"/>
      <c r="K335" s="266"/>
      <c r="N335" s="268"/>
      <c r="O335" s="153"/>
      <c r="P335" s="154"/>
      <c r="Q335" s="153"/>
      <c r="R335" s="153"/>
    </row>
    <row r="336" spans="2:18" s="264" customFormat="1" ht="13.8" x14ac:dyDescent="0.3">
      <c r="B336" s="153"/>
      <c r="C336" s="153"/>
      <c r="D336" s="279" t="s">
        <v>447</v>
      </c>
      <c r="E336" s="275">
        <v>1.0900000000000001</v>
      </c>
      <c r="F336" s="153"/>
      <c r="G336" s="153"/>
      <c r="H336" s="283" t="s">
        <v>401</v>
      </c>
      <c r="I336" s="282"/>
      <c r="J336" s="153"/>
      <c r="K336" s="266"/>
      <c r="N336" s="268"/>
      <c r="O336" s="153"/>
      <c r="P336" s="154"/>
      <c r="Q336" s="153"/>
      <c r="R336" s="153"/>
    </row>
    <row r="337" spans="2:18" s="264" customFormat="1" ht="13.8" x14ac:dyDescent="0.3">
      <c r="B337" s="153"/>
      <c r="C337" s="153"/>
      <c r="D337" s="279" t="s">
        <v>448</v>
      </c>
      <c r="E337" s="275">
        <v>1.1200000000000001</v>
      </c>
      <c r="F337" s="153"/>
      <c r="G337" s="153"/>
      <c r="H337" s="283" t="s">
        <v>402</v>
      </c>
      <c r="I337" s="282"/>
      <c r="J337" s="153"/>
      <c r="K337" s="266"/>
      <c r="N337" s="268"/>
      <c r="O337" s="153"/>
      <c r="P337" s="154"/>
      <c r="Q337" s="153"/>
      <c r="R337" s="153"/>
    </row>
    <row r="338" spans="2:18" s="264" customFormat="1" ht="13.8" x14ac:dyDescent="0.3">
      <c r="B338" s="153"/>
      <c r="C338" s="153"/>
      <c r="D338" s="279" t="s">
        <v>449</v>
      </c>
      <c r="E338" s="275">
        <v>1.1499999999999999</v>
      </c>
      <c r="F338" s="153"/>
      <c r="G338" s="153"/>
      <c r="H338" s="283" t="s">
        <v>403</v>
      </c>
      <c r="I338" s="282"/>
      <c r="J338" s="153"/>
      <c r="K338" s="266"/>
      <c r="N338" s="268"/>
      <c r="O338" s="153"/>
      <c r="P338" s="154"/>
      <c r="Q338" s="153"/>
      <c r="R338" s="153"/>
    </row>
    <row r="339" spans="2:18" s="264" customFormat="1" ht="13.8" x14ac:dyDescent="0.3">
      <c r="B339" s="153"/>
      <c r="C339" s="153"/>
      <c r="D339" s="279" t="s">
        <v>450</v>
      </c>
      <c r="E339" s="275">
        <v>1.18</v>
      </c>
      <c r="F339" s="153"/>
      <c r="G339" s="153"/>
      <c r="H339" s="283" t="s">
        <v>404</v>
      </c>
      <c r="I339" s="282"/>
      <c r="J339" s="153"/>
      <c r="K339" s="266"/>
      <c r="N339" s="268"/>
      <c r="O339" s="153"/>
      <c r="P339" s="154"/>
      <c r="Q339" s="153"/>
      <c r="R339" s="153"/>
    </row>
    <row r="340" spans="2:18" s="264" customFormat="1" ht="13.8" x14ac:dyDescent="0.3">
      <c r="B340" s="153"/>
      <c r="C340" s="153"/>
      <c r="D340" s="279" t="s">
        <v>451</v>
      </c>
      <c r="E340" s="275">
        <v>1.21</v>
      </c>
      <c r="F340" s="153"/>
      <c r="G340" s="153"/>
      <c r="H340" s="283" t="s">
        <v>405</v>
      </c>
      <c r="I340" s="282"/>
      <c r="J340" s="153"/>
      <c r="K340" s="266"/>
      <c r="N340" s="268"/>
      <c r="O340" s="153"/>
      <c r="P340" s="154"/>
      <c r="Q340" s="153"/>
      <c r="R340" s="153"/>
    </row>
    <row r="341" spans="2:18" s="264" customFormat="1" ht="13.8" x14ac:dyDescent="0.3">
      <c r="B341" s="153"/>
      <c r="C341" s="153"/>
      <c r="D341" s="279" t="s">
        <v>452</v>
      </c>
      <c r="E341" s="275">
        <v>1.24</v>
      </c>
      <c r="F341" s="153"/>
      <c r="G341" s="153"/>
      <c r="H341" s="283" t="s">
        <v>406</v>
      </c>
      <c r="I341" s="282"/>
      <c r="J341" s="153"/>
      <c r="K341" s="266"/>
      <c r="N341" s="268"/>
      <c r="O341" s="153"/>
      <c r="P341" s="154"/>
      <c r="Q341" s="153"/>
      <c r="R341" s="153"/>
    </row>
    <row r="342" spans="2:18" s="264" customFormat="1" ht="13.8" x14ac:dyDescent="0.3">
      <c r="B342" s="153"/>
      <c r="C342" s="153"/>
      <c r="D342" s="279" t="s">
        <v>453</v>
      </c>
      <c r="E342" s="275">
        <v>1.27</v>
      </c>
      <c r="F342" s="153"/>
      <c r="G342" s="153"/>
      <c r="H342" s="283" t="s">
        <v>407</v>
      </c>
      <c r="I342" s="282"/>
      <c r="J342" s="153"/>
      <c r="K342" s="266"/>
      <c r="N342" s="268"/>
      <c r="O342" s="153"/>
      <c r="P342" s="154"/>
      <c r="Q342" s="153"/>
      <c r="R342" s="153"/>
    </row>
    <row r="343" spans="2:18" s="264" customFormat="1" ht="13.8" x14ac:dyDescent="0.3">
      <c r="B343" s="153"/>
      <c r="C343" s="153"/>
      <c r="D343" s="279" t="s">
        <v>454</v>
      </c>
      <c r="E343" s="275">
        <v>1.3</v>
      </c>
      <c r="F343" s="153"/>
      <c r="G343" s="153"/>
      <c r="H343" s="283" t="s">
        <v>408</v>
      </c>
      <c r="I343" s="282"/>
      <c r="J343" s="153"/>
      <c r="K343" s="266"/>
      <c r="N343" s="268"/>
      <c r="O343" s="153"/>
      <c r="P343" s="154"/>
      <c r="Q343" s="153"/>
      <c r="R343" s="153"/>
    </row>
    <row r="344" spans="2:18" s="264" customFormat="1" ht="13.8" x14ac:dyDescent="0.3">
      <c r="B344" s="153"/>
      <c r="C344" s="153"/>
      <c r="D344" s="279" t="s">
        <v>455</v>
      </c>
      <c r="E344" s="275">
        <v>1.33</v>
      </c>
      <c r="F344" s="153"/>
      <c r="G344" s="153"/>
      <c r="H344" s="283" t="s">
        <v>409</v>
      </c>
      <c r="I344" s="282"/>
      <c r="J344" s="153"/>
      <c r="K344" s="266"/>
      <c r="N344" s="268"/>
      <c r="O344" s="153"/>
      <c r="P344" s="154"/>
      <c r="Q344" s="153"/>
      <c r="R344" s="153"/>
    </row>
    <row r="345" spans="2:18" x14ac:dyDescent="0.3">
      <c r="D345" s="269"/>
      <c r="E345" s="269"/>
      <c r="F345" s="269"/>
      <c r="G345" s="269"/>
      <c r="H345" s="269"/>
      <c r="I345" s="284"/>
      <c r="J345" s="285"/>
      <c r="K345" s="286"/>
      <c r="L345" s="287"/>
      <c r="M345" s="269"/>
    </row>
    <row r="346" spans="2:18" x14ac:dyDescent="0.3">
      <c r="D346" s="269"/>
      <c r="E346" s="269"/>
      <c r="F346" s="269"/>
      <c r="G346" s="269"/>
      <c r="H346" s="269"/>
      <c r="I346" s="284"/>
      <c r="J346" s="285"/>
      <c r="K346" s="286"/>
      <c r="L346" s="287"/>
      <c r="M346" s="269"/>
    </row>
  </sheetData>
  <sheetProtection algorithmName="SHA-512" hashValue="lZkYlfxURT81FtsFbJfKAadTizLoRaTInBT/oyRVH0C7dCq7R7VDVA/6/QxhM2uTW1xt0pEEnkZCVZwgCpqs9g==" saltValue="bp9eio+xKGY2Fqea28qWlQ==" spinCount="100000" sheet="1" insertColumns="0" selectLockedCells="1"/>
  <mergeCells count="212">
    <mergeCell ref="I51:J51"/>
    <mergeCell ref="L127:M128"/>
    <mergeCell ref="D9:K12"/>
    <mergeCell ref="D14:K17"/>
    <mergeCell ref="L87:M87"/>
    <mergeCell ref="L130:M130"/>
    <mergeCell ref="L111:M111"/>
    <mergeCell ref="L249:M249"/>
    <mergeCell ref="L251:M251"/>
    <mergeCell ref="B227:J227"/>
    <mergeCell ref="I62:J62"/>
    <mergeCell ref="I127:J127"/>
    <mergeCell ref="I83:J83"/>
    <mergeCell ref="B99:J99"/>
    <mergeCell ref="B102:J102"/>
    <mergeCell ref="B111:J111"/>
    <mergeCell ref="I239:J239"/>
    <mergeCell ref="I122:J122"/>
    <mergeCell ref="B119:J119"/>
    <mergeCell ref="I123:J123"/>
    <mergeCell ref="I125:J125"/>
    <mergeCell ref="K226:L226"/>
    <mergeCell ref="I87:J87"/>
    <mergeCell ref="B101:J101"/>
    <mergeCell ref="N205:N206"/>
    <mergeCell ref="N235:N242"/>
    <mergeCell ref="K68:M68"/>
    <mergeCell ref="K74:M74"/>
    <mergeCell ref="K96:M96"/>
    <mergeCell ref="K102:M102"/>
    <mergeCell ref="K94:M94"/>
    <mergeCell ref="K99:M99"/>
    <mergeCell ref="K168:M168"/>
    <mergeCell ref="K173:L173"/>
    <mergeCell ref="K233:M233"/>
    <mergeCell ref="L177:M177"/>
    <mergeCell ref="L235:M235"/>
    <mergeCell ref="L162:M162"/>
    <mergeCell ref="L163:M163"/>
    <mergeCell ref="L176:M176"/>
    <mergeCell ref="K174:L174"/>
    <mergeCell ref="K107:M107"/>
    <mergeCell ref="L114:M114"/>
    <mergeCell ref="L115:M115"/>
    <mergeCell ref="L116:M116"/>
    <mergeCell ref="I104:L104"/>
    <mergeCell ref="I170:L170"/>
    <mergeCell ref="I162:J162"/>
    <mergeCell ref="I284:J284"/>
    <mergeCell ref="I265:J265"/>
    <mergeCell ref="I55:J55"/>
    <mergeCell ref="I57:J57"/>
    <mergeCell ref="I58:J58"/>
    <mergeCell ref="I59:J59"/>
    <mergeCell ref="I60:J60"/>
    <mergeCell ref="I56:J56"/>
    <mergeCell ref="I189:J189"/>
    <mergeCell ref="I72:J72"/>
    <mergeCell ref="I82:J82"/>
    <mergeCell ref="I79:J79"/>
    <mergeCell ref="I77:J77"/>
    <mergeCell ref="I78:J78"/>
    <mergeCell ref="I187:J187"/>
    <mergeCell ref="I61:J61"/>
    <mergeCell ref="I71:J71"/>
    <mergeCell ref="I70:J70"/>
    <mergeCell ref="I165:J165"/>
    <mergeCell ref="I161:J161"/>
    <mergeCell ref="I86:J86"/>
    <mergeCell ref="I88:J88"/>
    <mergeCell ref="I90:J90"/>
    <mergeCell ref="I92:L92"/>
    <mergeCell ref="B98:J98"/>
    <mergeCell ref="B118:D118"/>
    <mergeCell ref="B228:J228"/>
    <mergeCell ref="B130:J130"/>
    <mergeCell ref="I236:J236"/>
    <mergeCell ref="I235:J235"/>
    <mergeCell ref="I108:J108"/>
    <mergeCell ref="I160:J160"/>
    <mergeCell ref="B168:J168"/>
    <mergeCell ref="I126:J126"/>
    <mergeCell ref="I115:J115"/>
    <mergeCell ref="I116:J116"/>
    <mergeCell ref="I205:J205"/>
    <mergeCell ref="I164:J164"/>
    <mergeCell ref="B167:D167"/>
    <mergeCell ref="I137:J137"/>
    <mergeCell ref="I181:J181"/>
    <mergeCell ref="B129:J129"/>
    <mergeCell ref="I182:L182"/>
    <mergeCell ref="I231:L231"/>
    <mergeCell ref="L133:M139"/>
    <mergeCell ref="B179:D179"/>
    <mergeCell ref="L146:M147"/>
    <mergeCell ref="I151:J151"/>
    <mergeCell ref="I138:J138"/>
    <mergeCell ref="I139:J139"/>
    <mergeCell ref="H222:I222"/>
    <mergeCell ref="I245:L245"/>
    <mergeCell ref="L234:M234"/>
    <mergeCell ref="L160:M160"/>
    <mergeCell ref="L165:M165"/>
    <mergeCell ref="L161:M161"/>
    <mergeCell ref="K184:M184"/>
    <mergeCell ref="K172:M172"/>
    <mergeCell ref="I176:J176"/>
    <mergeCell ref="I174:J174"/>
    <mergeCell ref="I177:J177"/>
    <mergeCell ref="K180:M180"/>
    <mergeCell ref="I204:J204"/>
    <mergeCell ref="L164:M164"/>
    <mergeCell ref="I144:J144"/>
    <mergeCell ref="I141:L141"/>
    <mergeCell ref="I156:M156"/>
    <mergeCell ref="K143:M143"/>
    <mergeCell ref="K158:M158"/>
    <mergeCell ref="I146:J146"/>
    <mergeCell ref="K283:M283"/>
    <mergeCell ref="K273:M273"/>
    <mergeCell ref="I280:J280"/>
    <mergeCell ref="I248:J248"/>
    <mergeCell ref="I267:J267"/>
    <mergeCell ref="I254:J254"/>
    <mergeCell ref="I253:J253"/>
    <mergeCell ref="I266:J266"/>
    <mergeCell ref="I279:J279"/>
    <mergeCell ref="B283:J283"/>
    <mergeCell ref="I270:J270"/>
    <mergeCell ref="B273:J273"/>
    <mergeCell ref="L264:M264"/>
    <mergeCell ref="L265:M265"/>
    <mergeCell ref="I264:J264"/>
    <mergeCell ref="I256:J256"/>
    <mergeCell ref="I269:J269"/>
    <mergeCell ref="I251:J251"/>
    <mergeCell ref="L255:M255"/>
    <mergeCell ref="L256:M256"/>
    <mergeCell ref="L254:M254"/>
    <mergeCell ref="B278:D278"/>
    <mergeCell ref="B258:D258"/>
    <mergeCell ref="I278:J278"/>
    <mergeCell ref="K49:M49"/>
    <mergeCell ref="I52:J52"/>
    <mergeCell ref="I159:J159"/>
    <mergeCell ref="I147:J147"/>
    <mergeCell ref="I150:J150"/>
    <mergeCell ref="I145:J145"/>
    <mergeCell ref="I148:J148"/>
    <mergeCell ref="I89:J89"/>
    <mergeCell ref="I114:J114"/>
    <mergeCell ref="K50:M50"/>
    <mergeCell ref="B154:J154"/>
    <mergeCell ref="B96:J96"/>
    <mergeCell ref="B65:B67"/>
    <mergeCell ref="K154:M154"/>
    <mergeCell ref="L60:M60"/>
    <mergeCell ref="I136:J136"/>
    <mergeCell ref="I73:J73"/>
    <mergeCell ref="L148:M149"/>
    <mergeCell ref="I133:J133"/>
    <mergeCell ref="I134:J134"/>
    <mergeCell ref="I135:J135"/>
    <mergeCell ref="I74:J74"/>
    <mergeCell ref="L159:M159"/>
    <mergeCell ref="B95:J95"/>
    <mergeCell ref="B282:D282"/>
    <mergeCell ref="L278:M278"/>
    <mergeCell ref="L279:M279"/>
    <mergeCell ref="L280:M280"/>
    <mergeCell ref="K277:M277"/>
    <mergeCell ref="I268:J268"/>
    <mergeCell ref="L266:M266"/>
    <mergeCell ref="L267:M267"/>
    <mergeCell ref="L268:M268"/>
    <mergeCell ref="L269:M269"/>
    <mergeCell ref="K263:M263"/>
    <mergeCell ref="K259:M259"/>
    <mergeCell ref="I261:L261"/>
    <mergeCell ref="I275:L275"/>
    <mergeCell ref="B259:J259"/>
    <mergeCell ref="I250:J250"/>
    <mergeCell ref="I249:J249"/>
    <mergeCell ref="I237:J237"/>
    <mergeCell ref="B229:J229"/>
    <mergeCell ref="K229:M229"/>
    <mergeCell ref="I234:J234"/>
    <mergeCell ref="K243:M243"/>
    <mergeCell ref="B242:D242"/>
    <mergeCell ref="B243:J243"/>
    <mergeCell ref="L239:M239"/>
    <mergeCell ref="L250:M250"/>
    <mergeCell ref="L252:M252"/>
    <mergeCell ref="I255:J255"/>
    <mergeCell ref="L253:M253"/>
    <mergeCell ref="L238:M238"/>
    <mergeCell ref="I252:J252"/>
    <mergeCell ref="K247:M247"/>
    <mergeCell ref="L144:M144"/>
    <mergeCell ref="L145:M145"/>
    <mergeCell ref="L150:M152"/>
    <mergeCell ref="I173:J173"/>
    <mergeCell ref="I163:J163"/>
    <mergeCell ref="I238:J238"/>
    <mergeCell ref="L237:M237"/>
    <mergeCell ref="L205:M207"/>
    <mergeCell ref="B226:J226"/>
    <mergeCell ref="B225:J225"/>
    <mergeCell ref="B180:J180"/>
    <mergeCell ref="I186:J186"/>
    <mergeCell ref="I185:J185"/>
    <mergeCell ref="I190:J190"/>
  </mergeCells>
  <phoneticPr fontId="29" type="noConversion"/>
  <conditionalFormatting sqref="B212:F212 H212:K212">
    <cfRule type="expression" dxfId="3" priority="5">
      <formula>$I$205="Gross Metered"</formula>
    </cfRule>
  </conditionalFormatting>
  <conditionalFormatting sqref="B205:K205 B211:J212">
    <cfRule type="expression" dxfId="2" priority="3">
      <formula>$I$204="Not Included"</formula>
    </cfRule>
  </conditionalFormatting>
  <conditionalFormatting sqref="B205:K205 B212:K212">
    <cfRule type="expression" dxfId="1" priority="8">
      <formula>$I$204="Planned"</formula>
    </cfRule>
  </conditionalFormatting>
  <conditionalFormatting sqref="I205 L205 N205">
    <cfRule type="expression" dxfId="0" priority="7">
      <formula>$I$205="I Don't Know"</formula>
    </cfRule>
  </conditionalFormatting>
  <dataValidations xWindow="698" yWindow="807" count="21">
    <dataValidation type="list" allowBlank="1" showInputMessage="1" showErrorMessage="1" sqref="J65:J67" xr:uid="{00000000-0002-0000-0000-000000000000}">
      <formula1>"5%,10%,15%,20%,25%,30%,35%,40%,45%,50%,55%,60%,65%,70%,75%,80%,85%,90%,95%,100%"</formula1>
    </dataValidation>
    <dataValidation type="list" allowBlank="1" showInputMessage="1" showErrorMessage="1" sqref="I61:J61" xr:uid="{00000000-0002-0000-0000-000001000000}">
      <formula1>"1A,1B,2A,2B,3A,3B,3C,4A,4B,4C,5A,5B,5C,6A,6B,7A,7B,8A,8B"</formula1>
    </dataValidation>
    <dataValidation type="list" allowBlank="1" showInputMessage="1" showErrorMessage="1" sqref="I144" xr:uid="{00000000-0002-0000-0000-000002000000}">
      <formula1>"Urban, Suburban, Rural"</formula1>
    </dataValidation>
    <dataValidation type="list" allowBlank="1" showInputMessage="1" showErrorMessage="1" sqref="I244:J244 I268 J87:J88 I87:I89 I159 I253:J253 I176:J177 I125:J127 I278:J280 I251:J251 I148 I232:J232 J145 I145:I146 I150 I248:J248 I255:J256 I265:I266 I114:J116 I122:J123 I234:J239 I189 I160:J164" xr:uid="{00000000-0002-0000-0000-000003000000}">
      <formula1>"Yes, No"</formula1>
    </dataValidation>
    <dataValidation type="list" allowBlank="1" showInputMessage="1" showErrorMessage="1" sqref="I251:J251 I253:J253" xr:uid="{00000000-0002-0000-0000-000007000000}">
      <formula1>"Concrete, Steel, Heavy Timber, Wood Frame, Mix, Other"</formula1>
    </dataValidation>
    <dataValidation type="textLength" allowBlank="1" showInputMessage="1" showErrorMessage="1" promptTitle="Text lenght" prompt="500 word max" sqref="I274:J274" xr:uid="{00000000-0002-0000-0000-000009000000}">
      <formula1>1</formula1>
      <formula2>2000</formula2>
    </dataValidation>
    <dataValidation type="list" allowBlank="1" showInputMessage="1" showErrorMessage="1" sqref="O71:O73" xr:uid="{00000000-0002-0000-0000-00000A000000}">
      <formula1>$O$70:$O$72</formula1>
    </dataValidation>
    <dataValidation type="custom" errorStyle="warning" showInputMessage="1" showErrorMessage="1" prompt="Must equal 100%" sqref="J68:J69" xr:uid="{00000000-0002-0000-0000-00000B000000}">
      <formula1>SUM(J65:J67)=100%</formula1>
    </dataValidation>
    <dataValidation type="list" allowBlank="1" showInputMessage="1" showErrorMessage="1" sqref="I112:J112 I189:J189" xr:uid="{F92F170D-CDE9-4B1C-B728-E7D81B929613}">
      <formula1>"0: N/A,1: Outreach,2: Consult,3: Involve,4: Collaborate,5: Shared Leadership"</formula1>
    </dataValidation>
    <dataValidation type="list" allowBlank="1" showInputMessage="1" showErrorMessage="1" sqref="I62:J62" xr:uid="{ED49D594-7BF6-4A8F-96FF-47DEF4DDCEC1}">
      <formula1>"CA1,CA2,CA3,CA4,CA5,CA6,CA7,CA8,CA9,CA10,CA11,CA12,CA13,CA14,CA15,CA16"</formula1>
    </dataValidation>
    <dataValidation type="textLength" allowBlank="1" showInputMessage="1" showErrorMessage="1" promptTitle="Text lenght" prompt="500 word max" sqref="I100:J100 I97:J97" xr:uid="{00000000-0002-0000-0000-000005000000}">
      <formula1>1</formula1>
      <formula2>1500</formula2>
    </dataValidation>
    <dataValidation type="list" allowBlank="1" showInputMessage="1" showErrorMessage="1" sqref="I70:J70" xr:uid="{247A3D00-21E0-4851-B1D3-E43E10D2273D}">
      <formula1>"New Construction, Renovation, Interior Only"</formula1>
    </dataValidation>
    <dataValidation type="custom" allowBlank="1" showInputMessage="1" showErrorMessage="1" errorTitle="Exceeded Allowable Word Count" error="Please revise your narrative so it is less than 200 words. " promptTitle="Maximum Text Length" prompt="200 Words" sqref="B99:H99 B96:H96 B102:J102" xr:uid="{61576EA0-25E3-435A-B52E-81FEA595D0F1}">
      <formula1>LEN(B96)-LEN(SUBSTITUTE(B96," ",""))&lt;200</formula1>
    </dataValidation>
    <dataValidation type="custom" allowBlank="1" showInputMessage="1" showErrorMessage="1" errorTitle="Max Allowable Word Count" error="Please revise your narrative so it is less than 100 words. " promptTitle="Maximum Text Length" prompt="100 Words" sqref="B154:C154 B111:H111 B119:H119 B259:H259 B168:H168 B180:H180 B243:C243 B130:C130 B226:C226 B229:C229" xr:uid="{F55ECD2B-18B5-4770-9F04-19FA0F6570C2}">
      <formula1>LEN(B111)-LEN(SUBSTITUTE(B111," ",""))&lt;100</formula1>
    </dataValidation>
    <dataValidation type="custom" allowBlank="1" showInputMessage="1" showErrorMessage="1" errorTitle="Max Allowable Word Count" error="Please revise your narrative so it is less than 100 words. " promptTitle="Maximum Text Length" prompt="100 words" sqref="B273:J273 B283:J283" xr:uid="{2E340305-898A-48FF-8342-148109C7B2F9}">
      <formula1>LEN(B273)-LEN(SUBSTITUTE(B273," ",""))&lt;100</formula1>
    </dataValidation>
    <dataValidation type="list" allowBlank="1" showInputMessage="1" showErrorMessage="1" sqref="B198:B201" xr:uid="{63CDEB20-4001-419F-AC9B-A2024B035974}">
      <formula1>Fuel_Source_Carbon_Headers</formula1>
    </dataValidation>
    <dataValidation type="list" allowBlank="1" showErrorMessage="1" sqref="D197:D201 D211:D212" xr:uid="{80C74C34-4FA4-4328-970D-785B692AC8FA}">
      <formula1>Conversion_to_kBtu_Options</formula1>
    </dataValidation>
    <dataValidation type="list" allowBlank="1" showInputMessage="1" showErrorMessage="1" sqref="I204:J204" xr:uid="{632ECC0F-1439-4900-A4C5-E971A2681C1F}">
      <formula1>"Installed, Planned, Not Included"</formula1>
    </dataValidation>
    <dataValidation type="list" allowBlank="1" showInputMessage="1" showErrorMessage="1" sqref="I205:J205" xr:uid="{A9129E94-2C7F-477F-9AC5-1A41FC03C4D1}">
      <formula1>"Gross Metered, Net Metered, I Don't Know"</formula1>
    </dataValidation>
    <dataValidation type="list" allowBlank="1" showInputMessage="1" showErrorMessage="1" sqref="I165:J165" xr:uid="{1A29297F-4D42-42BE-8E91-8EB58DA02D46}">
      <formula1>"Yes, No, N/A"</formula1>
    </dataValidation>
    <dataValidation type="list" allowBlank="1" showInputMessage="1" showErrorMessage="1" sqref="I185:J185" xr:uid="{00000000-0002-0000-0000-00000C000000}">
      <formula1>$D$287:$D$330</formula1>
    </dataValidation>
  </dataValidations>
  <hyperlinks>
    <hyperlink ref="N88" r:id="rId1" xr:uid="{00000000-0004-0000-0000-000000000000}"/>
    <hyperlink ref="N66" r:id="rId2" xr:uid="{00000000-0004-0000-0000-000002000000}"/>
    <hyperlink ref="N65" r:id="rId3" xr:uid="{00000000-0004-0000-0000-000003000000}"/>
    <hyperlink ref="D8" r:id="rId4" xr:uid="{00000000-0004-0000-0000-000009000000}"/>
    <hyperlink ref="N61" r:id="rId5" xr:uid="{00000000-0004-0000-0000-00000B000000}"/>
    <hyperlink ref="N62" r:id="rId6" xr:uid="{FCB12305-B3CF-442E-BEDC-34623B2248DF}"/>
    <hyperlink ref="N92" r:id="rId7" display="AIA Toolkit for detailed strategies" xr:uid="{EBA73827-C50B-4074-B654-2F81ECB371BA}"/>
    <hyperlink ref="N104" r:id="rId8" display="AIA Toolkit for detailed strategies" xr:uid="{B1A91F49-26FA-49F6-BF57-CAC221452FED}"/>
    <hyperlink ref="N141" r:id="rId9" display="AIA Toolkit for detailed strategies" xr:uid="{BED23D99-FBAF-4FCD-8BCF-60AF87DC1947}"/>
    <hyperlink ref="N156" r:id="rId10" display="AIA Toolkit for detailed strategies" xr:uid="{051ACD1F-76BF-4E4D-AABD-5504D2F39788}"/>
    <hyperlink ref="N170" r:id="rId11" display="AIA Toolkit for detailed strategies" xr:uid="{129B2E12-3A80-437E-A62F-CF63F929CEDA}"/>
    <hyperlink ref="N182" r:id="rId12" display="AIA Toolkit for detailed strategies" xr:uid="{5B1E1293-90EF-4E79-A768-983FDCAC31E1}"/>
    <hyperlink ref="N231" r:id="rId13" display="AIA Toolkit for detailed strategies" xr:uid="{2962570F-F1C5-44E3-BD83-312E56691855}"/>
    <hyperlink ref="N261" r:id="rId14" display="AIA Toolkit for detailed strategies" xr:uid="{170E9906-1032-451C-91A4-6E7B044655BD}"/>
    <hyperlink ref="N275" r:id="rId15" display="AIA Toolkit for detailed strategies" xr:uid="{F685AA0C-A222-4681-A70E-40975111B3E7}"/>
    <hyperlink ref="N255:O255" r:id="rId16" display="Visualization" xr:uid="{F2F17672-A076-4FDB-A5B7-D53AA54DF9DE}"/>
    <hyperlink ref="N87" r:id="rId17" xr:uid="{364F8CBD-B649-4647-9E25-7640F00D2F79}"/>
    <hyperlink ref="N150" r:id="rId18" display="Bird friendly design" xr:uid="{03284F53-ADDA-436F-B626-286DE7E0BABA}"/>
    <hyperlink ref="N148" r:id="rId19" display="IDA" xr:uid="{1328C9E5-E65D-49B4-9569-F0020DDD20D5}"/>
    <hyperlink ref="N151" r:id="rId20" xr:uid="{F9BCF2DC-9EA1-41B7-B78A-9B1F1E0DF483}"/>
    <hyperlink ref="N67" r:id="rId21" xr:uid="{915548BA-2A8E-4B2A-B2D4-65746B022D2D}"/>
    <hyperlink ref="N60" r:id="rId22" xr:uid="{BABF09FE-6D2F-4956-A343-C288D618C7CE}"/>
    <hyperlink ref="N245" r:id="rId23" display="AIA Toolkit for detailed strategies" xr:uid="{90C8E47A-5B4D-47C9-BAF7-B1A9A611D4FE}"/>
    <hyperlink ref="N243" r:id="rId24" xr:uid="{15ABE0A1-1FD5-48D9-9433-BCB3576040F8}"/>
    <hyperlink ref="N252" r:id="rId25" xr:uid="{54CDD85D-68A6-4BD1-A4A6-8860929BE696}"/>
    <hyperlink ref="N86" r:id="rId26" xr:uid="{98D3561E-B16A-455D-8089-93AF4D67CD89}"/>
    <hyperlink ref="N133" r:id="rId27" xr:uid="{52E4AC3D-527A-4586-B342-E31DB8080F15}"/>
    <hyperlink ref="N134" r:id="rId28" location=":~:text=As%20it%20stands%2C%20the%20official,public%20comments%20on%20that%20proposal.)" xr:uid="{AF28AFC7-A409-4675-90CC-3C044C905922}"/>
    <hyperlink ref="N108" r:id="rId29" xr:uid="{13A8C59D-28E0-48C9-86C0-1FF488F0E1EC}"/>
    <hyperlink ref="N162" r:id="rId30" xr:uid="{476CC857-755A-4254-A250-150F90C22974}"/>
    <hyperlink ref="N248" r:id="rId31" xr:uid="{5A79558C-2576-4D5A-B5A1-9FE98C3B40BD}"/>
    <hyperlink ref="N253" r:id="rId32" xr:uid="{0B2ED477-D81B-4DC6-A665-A2D62463AC98}"/>
    <hyperlink ref="N265" r:id="rId33" xr:uid="{FE5AFD16-D5C8-45F8-B74F-A8C18DAE836B}"/>
    <hyperlink ref="N254" r:id="rId34" xr:uid="{45102537-C36A-4DF0-937A-CA08CFF8665E}"/>
    <hyperlink ref="N259" r:id="rId35" xr:uid="{CC51B6D8-C2E3-4FA4-B6AD-A40288560842}"/>
    <hyperlink ref="N76" r:id="rId36" display="https://aiacalifornia.org/design-awards-2/understanding-your-buildings-energy-and-carbon/" xr:uid="{69B5A6FE-936C-426D-AE54-A5FF2ADB6A29}"/>
  </hyperlinks>
  <pageMargins left="0.7" right="0.7" top="0.75" bottom="0.75" header="0.3" footer="0.3"/>
  <pageSetup paperSize="3" scale="60" fitToHeight="0" orientation="landscape" r:id="rId37"/>
  <rowBreaks count="5" manualBreakCount="5">
    <brk id="84" max="8" man="1"/>
    <brk id="102" max="16383" man="1"/>
    <brk id="140" max="8" man="1"/>
    <brk id="230" max="8" man="1"/>
    <brk id="260" max="8" man="1"/>
  </rowBreaks>
  <drawing r:id="rId38"/>
  <legacyDrawing r:id="rId39"/>
  <mc:AlternateContent xmlns:mc="http://schemas.openxmlformats.org/markup-compatibility/2006">
    <mc:Choice Requires="x14">
      <controls>
        <mc:AlternateContent xmlns:mc="http://schemas.openxmlformats.org/markup-compatibility/2006">
          <mc:Choice Requires="x14">
            <control shapeId="1032" r:id="rId40" name="Check Box 8">
              <controlPr locked="0" defaultSize="0" autoFill="0" autoLine="0" autoPict="0" altText="Confidential">
                <anchor moveWithCells="1">
                  <from>
                    <xdr:col>7</xdr:col>
                    <xdr:colOff>1074420</xdr:colOff>
                    <xdr:row>52</xdr:row>
                    <xdr:rowOff>22860</xdr:rowOff>
                  </from>
                  <to>
                    <xdr:col>8</xdr:col>
                    <xdr:colOff>601980</xdr:colOff>
                    <xdr:row>53</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98" yWindow="807" count="9">
        <x14:dataValidation type="list" allowBlank="1" showInputMessage="1" showErrorMessage="1" xr:uid="{A37D23E6-461D-417D-B437-CD83B73E8C04}">
          <x14:formula1>
            <xm:f>Dropdowns!$A$13:$A$15</xm:f>
          </x14:formula1>
          <xm:sqref>I190 I207:I208</xm:sqref>
        </x14:dataValidation>
        <x14:dataValidation type="list" allowBlank="1" showInputMessage="1" showErrorMessage="1" xr:uid="{00000000-0002-0000-0000-000008000000}">
          <x14:formula1>
            <xm:f>Dropdowns!$H$2:$H$9</xm:f>
          </x14:formula1>
          <xm:sqref>I108:J108</xm:sqref>
        </x14:dataValidation>
        <x14:dataValidation type="list" allowBlank="1" showInputMessage="1" showErrorMessage="1" xr:uid="{00000000-0002-0000-0000-00000F000000}">
          <x14:formula1>
            <xm:f>Dropdowns!$E$27:$E$66</xm:f>
          </x14:formula1>
          <xm:sqref>I66</xm:sqref>
        </x14:dataValidation>
        <x14:dataValidation type="list" allowBlank="1" xr:uid="{00000000-0002-0000-0000-000010000000}">
          <x14:formula1>
            <xm:f>Dropdowns!$E$27:$E$66</xm:f>
          </x14:formula1>
          <xm:sqref>I65 I67</xm:sqref>
        </x14:dataValidation>
        <x14:dataValidation type="list" allowBlank="1" showInputMessage="1" showErrorMessage="1" xr:uid="{25707FBF-4154-4367-80A7-E2CDA6B49A92}">
          <x14:formula1>
            <xm:f>Dropdowns!$N$2:$N$11</xm:f>
          </x14:formula1>
          <xm:sqref>I147:J147 I249:J249</xm:sqref>
        </x14:dataValidation>
        <x14:dataValidation type="list" allowBlank="1" showInputMessage="1" showErrorMessage="1" xr:uid="{07904501-27F9-4D95-A10F-83B3862F4417}">
          <x14:formula1>
            <xm:f>Dropdowns!$A$2:$A$8</xm:f>
          </x14:formula1>
          <xm:sqref>I250:J250</xm:sqref>
        </x14:dataValidation>
        <x14:dataValidation type="list" allowBlank="1" showInputMessage="1" showErrorMessage="1" xr:uid="{00F07326-F14E-4C40-8FC0-C686CC044ECA}">
          <x14:formula1>
            <xm:f>Dropdowns!$E$2:$E$10</xm:f>
          </x14:formula1>
          <xm:sqref>I269:J269</xm:sqref>
        </x14:dataValidation>
        <x14:dataValidation type="list" allowBlank="1" showInputMessage="1" showErrorMessage="1" xr:uid="{7EC0C102-A44A-4F6C-9327-D51EB8D70486}">
          <x14:formula1>
            <xm:f>Dropdowns!$C$2:$C$9</xm:f>
          </x14:formula1>
          <xm:sqref>I254:J254</xm:sqref>
        </x14:dataValidation>
        <x14:dataValidation type="list" allowBlank="1" showInputMessage="1" showErrorMessage="1" xr:uid="{61AC7FC0-8F4E-473B-93A7-2CA905329036}">
          <x14:formula1>
            <xm:f>Dropdowns!$H$13:$H$16</xm:f>
          </x14:formula1>
          <xm:sqref>I267:J267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2669-E665-4C11-A561-A5DAF73E2173}">
  <dimension ref="A1:L241"/>
  <sheetViews>
    <sheetView topLeftCell="A38" workbookViewId="0">
      <selection activeCell="C44" sqref="C44"/>
    </sheetView>
  </sheetViews>
  <sheetFormatPr defaultRowHeight="14.4" x14ac:dyDescent="0.3"/>
  <cols>
    <col min="1" max="1" width="4.5546875" customWidth="1"/>
    <col min="3" max="3" width="150.33203125" customWidth="1"/>
    <col min="4" max="4" width="9.109375" style="73"/>
    <col min="6" max="6" width="8.88671875" style="74"/>
    <col min="7" max="7" width="25.5546875" style="74" customWidth="1"/>
    <col min="8" max="12" width="8.88671875" style="74"/>
  </cols>
  <sheetData>
    <row r="1" spans="1:5" x14ac:dyDescent="0.3">
      <c r="A1" s="97"/>
      <c r="B1" s="97"/>
      <c r="C1" s="97"/>
      <c r="D1" s="98"/>
      <c r="E1" s="131"/>
    </row>
    <row r="2" spans="1:5" hidden="1" x14ac:dyDescent="0.3">
      <c r="A2" s="97"/>
      <c r="B2" s="97" t="s">
        <v>142</v>
      </c>
      <c r="C2" s="99" cm="1">
        <f t="array" ref="C2:D2">'Common Application'!I51:J51</f>
        <v>0</v>
      </c>
      <c r="D2" s="98">
        <v>0</v>
      </c>
      <c r="E2" s="131"/>
    </row>
    <row r="3" spans="1:5" x14ac:dyDescent="0.3">
      <c r="A3" s="97"/>
      <c r="B3" s="100"/>
      <c r="C3" s="99"/>
      <c r="D3" s="98"/>
      <c r="E3" s="131"/>
    </row>
    <row r="4" spans="1:5" x14ac:dyDescent="0.3">
      <c r="A4" s="97"/>
      <c r="B4" s="100"/>
      <c r="C4" s="99"/>
      <c r="D4" s="98"/>
      <c r="E4" s="131"/>
    </row>
    <row r="5" spans="1:5" x14ac:dyDescent="0.3">
      <c r="A5" s="97"/>
      <c r="B5" s="100"/>
      <c r="C5" s="99"/>
      <c r="D5" s="98"/>
      <c r="E5" s="131"/>
    </row>
    <row r="6" spans="1:5" x14ac:dyDescent="0.3">
      <c r="A6" s="97"/>
      <c r="B6" s="97"/>
      <c r="C6" s="99"/>
      <c r="D6" s="98"/>
      <c r="E6" s="131"/>
    </row>
    <row r="7" spans="1:5" x14ac:dyDescent="0.3">
      <c r="A7" s="97"/>
      <c r="B7" s="97"/>
      <c r="C7" s="97"/>
      <c r="D7" s="98"/>
      <c r="E7" s="131"/>
    </row>
    <row r="8" spans="1:5" x14ac:dyDescent="0.3">
      <c r="A8" s="97"/>
      <c r="B8" s="97"/>
      <c r="C8" s="97"/>
      <c r="D8" s="98"/>
      <c r="E8" s="131"/>
    </row>
    <row r="9" spans="1:5" x14ac:dyDescent="0.3">
      <c r="A9" s="97"/>
      <c r="B9" s="97"/>
      <c r="C9" s="97"/>
      <c r="D9" s="98"/>
      <c r="E9" s="131"/>
    </row>
    <row r="10" spans="1:5" x14ac:dyDescent="0.3">
      <c r="A10" s="97"/>
      <c r="B10" s="97"/>
      <c r="C10" s="97"/>
      <c r="D10" s="98"/>
      <c r="E10" s="131"/>
    </row>
    <row r="11" spans="1:5" x14ac:dyDescent="0.3">
      <c r="A11" s="97"/>
      <c r="B11" s="97"/>
      <c r="C11" s="97"/>
      <c r="D11" s="98"/>
      <c r="E11" s="131"/>
    </row>
    <row r="12" spans="1:5" x14ac:dyDescent="0.3">
      <c r="A12" s="97"/>
      <c r="B12" s="97"/>
      <c r="C12" s="97"/>
      <c r="D12" s="98"/>
      <c r="E12" s="131"/>
    </row>
    <row r="13" spans="1:5" x14ac:dyDescent="0.3">
      <c r="A13" s="97"/>
      <c r="B13" s="97"/>
      <c r="C13" s="97"/>
      <c r="D13" s="98"/>
      <c r="E13" s="131"/>
    </row>
    <row r="14" spans="1:5" x14ac:dyDescent="0.3">
      <c r="A14" s="97"/>
      <c r="B14" s="97"/>
      <c r="C14" s="97"/>
      <c r="D14" s="98"/>
      <c r="E14" s="131"/>
    </row>
    <row r="15" spans="1:5" x14ac:dyDescent="0.3">
      <c r="A15" s="97"/>
      <c r="B15" s="97"/>
      <c r="C15" s="97"/>
      <c r="D15" s="98"/>
      <c r="E15" s="131"/>
    </row>
    <row r="16" spans="1:5" x14ac:dyDescent="0.3">
      <c r="A16" s="97"/>
      <c r="B16" s="97"/>
      <c r="C16" s="97"/>
      <c r="D16" s="98"/>
      <c r="E16" s="131"/>
    </row>
    <row r="17" spans="1:8" x14ac:dyDescent="0.3">
      <c r="A17" s="97"/>
      <c r="B17" s="97"/>
      <c r="C17" s="97"/>
      <c r="D17" s="98"/>
      <c r="E17" s="131"/>
    </row>
    <row r="18" spans="1:8" x14ac:dyDescent="0.3">
      <c r="A18" s="97"/>
      <c r="B18" s="97"/>
      <c r="C18" s="97"/>
      <c r="D18" s="98"/>
      <c r="E18" s="131"/>
    </row>
    <row r="19" spans="1:8" x14ac:dyDescent="0.3">
      <c r="A19" s="97"/>
      <c r="B19" s="97"/>
      <c r="C19" s="97"/>
      <c r="D19" s="98"/>
      <c r="E19" s="131"/>
    </row>
    <row r="20" spans="1:8" x14ac:dyDescent="0.3">
      <c r="A20" s="97"/>
      <c r="B20" s="97"/>
      <c r="C20" s="97"/>
      <c r="D20" s="98"/>
      <c r="E20" s="131"/>
    </row>
    <row r="21" spans="1:8" x14ac:dyDescent="0.3">
      <c r="A21" s="97"/>
      <c r="B21" s="97"/>
      <c r="C21" s="97"/>
      <c r="D21" s="98"/>
      <c r="E21" s="131"/>
    </row>
    <row r="22" spans="1:8" x14ac:dyDescent="0.3">
      <c r="A22" s="97"/>
      <c r="B22" s="97"/>
      <c r="C22" s="97"/>
      <c r="D22" s="98"/>
      <c r="E22" s="131"/>
    </row>
    <row r="23" spans="1:8" x14ac:dyDescent="0.3">
      <c r="A23" s="97"/>
      <c r="B23" s="97"/>
      <c r="C23" s="97"/>
      <c r="D23" s="98"/>
      <c r="E23" s="131"/>
    </row>
    <row r="24" spans="1:8" x14ac:dyDescent="0.3">
      <c r="A24" s="97"/>
      <c r="B24" s="97"/>
      <c r="C24" s="97"/>
      <c r="D24" s="98"/>
      <c r="E24" s="131"/>
    </row>
    <row r="25" spans="1:8" x14ac:dyDescent="0.3">
      <c r="A25" s="97"/>
      <c r="B25" s="97"/>
      <c r="C25" s="97"/>
      <c r="D25" s="98"/>
      <c r="E25" s="131"/>
    </row>
    <row r="26" spans="1:8" x14ac:dyDescent="0.3">
      <c r="A26" s="97"/>
      <c r="B26" s="97"/>
      <c r="C26" s="97"/>
      <c r="D26" s="98"/>
      <c r="E26" s="131"/>
    </row>
    <row r="27" spans="1:8" x14ac:dyDescent="0.3">
      <c r="A27" s="102"/>
      <c r="B27" s="103"/>
      <c r="C27" s="103"/>
      <c r="D27" s="104"/>
      <c r="E27" s="131"/>
      <c r="G27" s="484"/>
      <c r="H27" s="484"/>
    </row>
    <row r="28" spans="1:8" x14ac:dyDescent="0.3">
      <c r="A28" s="105"/>
      <c r="B28" s="106"/>
      <c r="C28" s="107" t="str">
        <f>'Common Application'!B95</f>
        <v>Project Summary Statement</v>
      </c>
      <c r="D28" s="108"/>
      <c r="E28" s="131"/>
    </row>
    <row r="29" spans="1:8" ht="130.19999999999999" customHeight="1" x14ac:dyDescent="0.3">
      <c r="A29" s="105"/>
      <c r="B29" s="106"/>
      <c r="C29" s="101" t="str">
        <f>'Common Application'!B96</f>
        <v>200 words max</v>
      </c>
      <c r="D29" s="108"/>
      <c r="E29" s="131"/>
    </row>
    <row r="30" spans="1:8" x14ac:dyDescent="0.3">
      <c r="A30" s="105"/>
      <c r="B30" s="106"/>
      <c r="C30" s="106"/>
      <c r="D30" s="108"/>
      <c r="E30" s="131"/>
    </row>
    <row r="31" spans="1:8" x14ac:dyDescent="0.3">
      <c r="A31" s="105"/>
      <c r="B31" s="106"/>
      <c r="C31" s="107" t="str">
        <f>'Common Application'!B98</f>
        <v>Client Impact Statement</v>
      </c>
      <c r="D31" s="108"/>
      <c r="E31" s="131"/>
    </row>
    <row r="32" spans="1:8" ht="130.19999999999999" customHeight="1" x14ac:dyDescent="0.3">
      <c r="A32" s="105"/>
      <c r="B32" s="106"/>
      <c r="C32" s="101" t="str">
        <f>'Common Application'!B99</f>
        <v>200 words max</v>
      </c>
      <c r="D32" s="108"/>
      <c r="E32" s="131"/>
    </row>
    <row r="33" spans="1:5" x14ac:dyDescent="0.3">
      <c r="A33" s="105"/>
      <c r="B33" s="106"/>
      <c r="C33" s="106"/>
      <c r="D33" s="108"/>
      <c r="E33" s="131"/>
    </row>
    <row r="34" spans="1:5" x14ac:dyDescent="0.3">
      <c r="A34" s="105"/>
      <c r="B34" s="106"/>
      <c r="C34" s="107" t="str">
        <f>'Common Application'!B101</f>
        <v>Statement of Design Excellence</v>
      </c>
      <c r="D34" s="108"/>
      <c r="E34" s="131"/>
    </row>
    <row r="35" spans="1:5" ht="130.19999999999999" customHeight="1" x14ac:dyDescent="0.3">
      <c r="A35" s="105"/>
      <c r="B35" s="106"/>
      <c r="C35" s="101">
        <f>'Common Application'!B102</f>
        <v>0</v>
      </c>
      <c r="D35" s="108"/>
      <c r="E35" s="131"/>
    </row>
    <row r="36" spans="1:5" x14ac:dyDescent="0.3">
      <c r="A36" s="105"/>
      <c r="B36" s="106"/>
      <c r="C36" s="106"/>
      <c r="D36" s="108"/>
      <c r="E36" s="131"/>
    </row>
    <row r="37" spans="1:5" x14ac:dyDescent="0.3">
      <c r="A37" s="105"/>
      <c r="B37" s="106"/>
      <c r="C37" s="107" t="str" cm="1">
        <f t="array" ref="C37:E37">'Common Application'!B153:D153</f>
        <v>Design for Ecosystems Narrative</v>
      </c>
      <c r="D37" s="108">
        <v>0</v>
      </c>
      <c r="E37" s="131">
        <v>0</v>
      </c>
    </row>
    <row r="38" spans="1:5" ht="79.5" customHeight="1" x14ac:dyDescent="0.3">
      <c r="A38" s="105"/>
      <c r="B38" s="106"/>
      <c r="C38" s="101" t="str">
        <f>'Common Application'!B154</f>
        <v>100 words max</v>
      </c>
      <c r="D38" s="108"/>
      <c r="E38" s="131"/>
    </row>
    <row r="39" spans="1:5" x14ac:dyDescent="0.3">
      <c r="A39" s="105"/>
      <c r="B39" s="106"/>
      <c r="C39" s="106"/>
      <c r="D39" s="108"/>
      <c r="E39" s="131"/>
    </row>
    <row r="40" spans="1:5" x14ac:dyDescent="0.3">
      <c r="A40" s="105"/>
      <c r="B40" s="106"/>
      <c r="C40" s="107" t="str" cm="1">
        <f t="array" ref="C40:E40">'Common Application'!B167:D167</f>
        <v>Design for Water Narrative</v>
      </c>
      <c r="D40" s="108">
        <v>0</v>
      </c>
      <c r="E40" s="131">
        <v>0</v>
      </c>
    </row>
    <row r="41" spans="1:5" ht="80.25" customHeight="1" x14ac:dyDescent="0.3">
      <c r="A41" s="105"/>
      <c r="B41" s="106"/>
      <c r="C41" s="101" t="str" cm="1">
        <f t="array" ref="C41:E41">'Common Application'!B168:D168</f>
        <v>100 words max</v>
      </c>
      <c r="D41" s="108">
        <v>0</v>
      </c>
      <c r="E41" s="131">
        <v>0</v>
      </c>
    </row>
    <row r="42" spans="1:5" x14ac:dyDescent="0.3">
      <c r="A42" s="105"/>
      <c r="B42" s="106"/>
      <c r="C42" s="106"/>
      <c r="D42" s="108"/>
      <c r="E42" s="131"/>
    </row>
    <row r="43" spans="1:5" x14ac:dyDescent="0.3">
      <c r="A43" s="105"/>
      <c r="B43" s="106"/>
      <c r="C43" s="107" t="str" cm="1">
        <f t="array" ref="C43:E43">'Common Application'!B179:D179</f>
        <v>Design for Economy Narrative</v>
      </c>
      <c r="D43" s="108">
        <v>0</v>
      </c>
      <c r="E43" s="131">
        <v>0</v>
      </c>
    </row>
    <row r="44" spans="1:5" ht="80.25" customHeight="1" x14ac:dyDescent="0.3">
      <c r="A44" s="105"/>
      <c r="B44" s="106"/>
      <c r="C44" s="101" t="str" cm="1">
        <f t="array" ref="C44:E44">'Common Application'!B180:D180</f>
        <v>100 words max</v>
      </c>
      <c r="D44" s="108">
        <v>0</v>
      </c>
      <c r="E44" s="131">
        <v>0</v>
      </c>
    </row>
    <row r="45" spans="1:5" x14ac:dyDescent="0.3">
      <c r="A45" s="105"/>
      <c r="B45" s="106"/>
      <c r="C45" s="106"/>
      <c r="D45" s="108"/>
      <c r="E45" s="131"/>
    </row>
    <row r="46" spans="1:5" x14ac:dyDescent="0.3">
      <c r="A46" s="105"/>
      <c r="B46" s="106"/>
      <c r="C46" s="107" t="str" cm="1">
        <f t="array" ref="C46:E46">'Common Application'!B228:D228</f>
        <v>Design for Energy Narrative</v>
      </c>
      <c r="D46" s="108">
        <v>0</v>
      </c>
      <c r="E46" s="131">
        <v>0</v>
      </c>
    </row>
    <row r="47" spans="1:5" ht="79.5" customHeight="1" x14ac:dyDescent="0.3">
      <c r="A47" s="105"/>
      <c r="B47" s="106"/>
      <c r="C47" s="101" t="str" cm="1">
        <f t="array" ref="C47:E47">'Common Application'!B229:D229</f>
        <v>100 words max</v>
      </c>
      <c r="D47" s="108">
        <v>0</v>
      </c>
      <c r="E47" s="131">
        <v>0</v>
      </c>
    </row>
    <row r="48" spans="1:5" x14ac:dyDescent="0.3">
      <c r="A48" s="105"/>
      <c r="B48" s="106"/>
      <c r="C48" s="106"/>
      <c r="D48" s="108"/>
      <c r="E48" s="131"/>
    </row>
    <row r="49" spans="1:5" x14ac:dyDescent="0.3">
      <c r="A49" s="105"/>
      <c r="B49" s="106"/>
      <c r="C49" s="107" t="str" cm="1">
        <f t="array" ref="C49:E49">'Common Application'!B242:D242</f>
        <v>Design for Well-being Narrative</v>
      </c>
      <c r="D49" s="108">
        <v>0</v>
      </c>
      <c r="E49" s="131">
        <v>0</v>
      </c>
    </row>
    <row r="50" spans="1:5" ht="79.5" customHeight="1" x14ac:dyDescent="0.3">
      <c r="A50" s="105"/>
      <c r="B50" s="106"/>
      <c r="C50" s="101" t="str" cm="1">
        <f t="array" ref="C50:E50">'Common Application'!B243:D243</f>
        <v>100 words max</v>
      </c>
      <c r="D50" s="108">
        <v>0</v>
      </c>
      <c r="E50" s="131">
        <v>0</v>
      </c>
    </row>
    <row r="51" spans="1:5" x14ac:dyDescent="0.3">
      <c r="A51" s="105"/>
      <c r="B51" s="106"/>
      <c r="C51" s="106"/>
      <c r="D51" s="108"/>
      <c r="E51" s="131"/>
    </row>
    <row r="52" spans="1:5" x14ac:dyDescent="0.3">
      <c r="A52" s="105"/>
      <c r="B52" s="106"/>
      <c r="C52" s="107" t="str" cm="1">
        <f t="array" ref="C52:E52">'Common Application'!B258:D258</f>
        <v>Design for Resources Narrative</v>
      </c>
      <c r="D52" s="108">
        <v>0</v>
      </c>
      <c r="E52" s="131">
        <v>0</v>
      </c>
    </row>
    <row r="53" spans="1:5" ht="80.25" customHeight="1" x14ac:dyDescent="0.3">
      <c r="A53" s="105"/>
      <c r="B53" s="106"/>
      <c r="C53" s="101" t="str" cm="1">
        <f t="array" ref="C53:E53">'Common Application'!B259:D259</f>
        <v>100 words max</v>
      </c>
      <c r="D53" s="108">
        <v>0</v>
      </c>
      <c r="E53" s="131">
        <v>0</v>
      </c>
    </row>
    <row r="54" spans="1:5" x14ac:dyDescent="0.3">
      <c r="A54" s="105"/>
      <c r="B54" s="106"/>
      <c r="C54" s="106"/>
      <c r="D54" s="108"/>
      <c r="E54" s="131"/>
    </row>
    <row r="55" spans="1:5" x14ac:dyDescent="0.3">
      <c r="A55" s="105"/>
      <c r="B55" s="106"/>
      <c r="C55" s="107" t="str">
        <f>'Common Application'!B272</f>
        <v>Design for Change Narrative</v>
      </c>
      <c r="D55" s="108"/>
      <c r="E55" s="131"/>
    </row>
    <row r="56" spans="1:5" ht="80.25" customHeight="1" x14ac:dyDescent="0.3">
      <c r="A56" s="105"/>
      <c r="B56" s="106"/>
      <c r="C56" s="101" t="str" cm="1">
        <f t="array" ref="C56:E56">'Common Application'!B273:D273</f>
        <v>100 words max</v>
      </c>
      <c r="D56" s="108">
        <v>0</v>
      </c>
      <c r="E56" s="131">
        <v>0</v>
      </c>
    </row>
    <row r="57" spans="1:5" x14ac:dyDescent="0.3">
      <c r="A57" s="105"/>
      <c r="B57" s="106"/>
      <c r="C57" s="106"/>
      <c r="D57" s="108"/>
      <c r="E57" s="131"/>
    </row>
    <row r="58" spans="1:5" x14ac:dyDescent="0.3">
      <c r="A58" s="105"/>
      <c r="B58" s="106"/>
      <c r="C58" s="107" t="str" cm="1">
        <f t="array" ref="C58:E58">'Common Application'!B282:D282</f>
        <v>Design for Discovery Narrative</v>
      </c>
      <c r="D58" s="108">
        <v>0</v>
      </c>
      <c r="E58" s="131">
        <v>0</v>
      </c>
    </row>
    <row r="59" spans="1:5" ht="80.25" customHeight="1" x14ac:dyDescent="0.3">
      <c r="A59" s="105"/>
      <c r="B59" s="106"/>
      <c r="C59" s="101" cm="1">
        <f t="array" ref="C59:E59">'Common Application'!B283:D283</f>
        <v>0</v>
      </c>
      <c r="D59" s="108">
        <v>0</v>
      </c>
      <c r="E59" s="131">
        <v>0</v>
      </c>
    </row>
    <row r="60" spans="1:5" x14ac:dyDescent="0.3">
      <c r="A60" s="105"/>
      <c r="B60" s="106"/>
      <c r="C60" s="21"/>
      <c r="D60" s="108"/>
      <c r="E60" s="131"/>
    </row>
    <row r="61" spans="1:5" x14ac:dyDescent="0.3">
      <c r="A61" s="109"/>
      <c r="B61" s="110"/>
      <c r="C61" s="111"/>
      <c r="D61" s="112"/>
      <c r="E61" s="131"/>
    </row>
    <row r="62" spans="1:5" x14ac:dyDescent="0.3">
      <c r="A62" s="23"/>
      <c r="B62" s="23"/>
      <c r="C62" s="23"/>
      <c r="D62" s="91"/>
    </row>
    <row r="63" spans="1:5" x14ac:dyDescent="0.3">
      <c r="A63" s="23"/>
      <c r="B63" s="23"/>
      <c r="C63" s="23"/>
      <c r="D63" s="91"/>
    </row>
    <row r="64" spans="1:5" x14ac:dyDescent="0.3">
      <c r="A64" s="23"/>
      <c r="B64" s="23"/>
      <c r="C64" s="23"/>
      <c r="D64" s="91"/>
    </row>
    <row r="65" spans="1:4" x14ac:dyDescent="0.3">
      <c r="A65" s="23"/>
      <c r="B65" s="23"/>
      <c r="C65" s="23"/>
      <c r="D65" s="91"/>
    </row>
    <row r="66" spans="1:4" x14ac:dyDescent="0.3">
      <c r="A66" s="23"/>
      <c r="B66" s="23"/>
      <c r="C66" s="23"/>
      <c r="D66" s="91"/>
    </row>
    <row r="67" spans="1:4" x14ac:dyDescent="0.3">
      <c r="A67" s="23"/>
      <c r="B67" s="23"/>
      <c r="C67" s="23"/>
      <c r="D67" s="91"/>
    </row>
    <row r="68" spans="1:4" x14ac:dyDescent="0.3">
      <c r="A68" s="23"/>
      <c r="B68" s="23"/>
      <c r="C68" s="23"/>
      <c r="D68" s="91"/>
    </row>
    <row r="69" spans="1:4" x14ac:dyDescent="0.3">
      <c r="A69" s="23"/>
      <c r="B69" s="23"/>
      <c r="C69" s="23"/>
      <c r="D69" s="91"/>
    </row>
    <row r="70" spans="1:4" x14ac:dyDescent="0.3">
      <c r="A70" s="23"/>
      <c r="B70" s="23"/>
      <c r="C70" s="23"/>
      <c r="D70" s="91"/>
    </row>
    <row r="71" spans="1:4" x14ac:dyDescent="0.3">
      <c r="A71" s="23"/>
      <c r="B71" s="23"/>
      <c r="C71" s="23"/>
      <c r="D71" s="91"/>
    </row>
    <row r="72" spans="1:4" x14ac:dyDescent="0.3">
      <c r="A72" s="23"/>
      <c r="B72" s="23"/>
      <c r="C72" s="23"/>
      <c r="D72" s="91"/>
    </row>
    <row r="73" spans="1:4" x14ac:dyDescent="0.3">
      <c r="A73" s="23"/>
      <c r="B73" s="23"/>
      <c r="C73" s="23"/>
      <c r="D73" s="91"/>
    </row>
    <row r="74" spans="1:4" x14ac:dyDescent="0.3">
      <c r="A74" s="23"/>
      <c r="B74" s="23"/>
      <c r="C74" s="23"/>
      <c r="D74" s="91"/>
    </row>
    <row r="75" spans="1:4" x14ac:dyDescent="0.3">
      <c r="A75" s="23"/>
      <c r="B75" s="23"/>
      <c r="C75" s="23"/>
      <c r="D75" s="91"/>
    </row>
    <row r="76" spans="1:4" x14ac:dyDescent="0.3">
      <c r="A76" s="23"/>
      <c r="B76" s="23"/>
      <c r="C76" s="23"/>
      <c r="D76" s="91"/>
    </row>
    <row r="77" spans="1:4" x14ac:dyDescent="0.3">
      <c r="A77" s="23"/>
      <c r="B77" s="23"/>
      <c r="C77" s="23"/>
      <c r="D77" s="91"/>
    </row>
    <row r="78" spans="1:4" x14ac:dyDescent="0.3">
      <c r="A78" s="23"/>
      <c r="B78" s="23"/>
      <c r="C78" s="23"/>
      <c r="D78" s="91"/>
    </row>
    <row r="79" spans="1:4" x14ac:dyDescent="0.3">
      <c r="A79" s="23"/>
      <c r="B79" s="23"/>
      <c r="C79" s="23"/>
      <c r="D79" s="91"/>
    </row>
    <row r="80" spans="1:4" x14ac:dyDescent="0.3">
      <c r="A80" s="23"/>
      <c r="B80" s="23"/>
      <c r="C80" s="23"/>
      <c r="D80" s="91"/>
    </row>
    <row r="81" spans="1:4" x14ac:dyDescent="0.3">
      <c r="A81" s="23"/>
      <c r="B81" s="23"/>
      <c r="C81" s="23"/>
      <c r="D81" s="91"/>
    </row>
    <row r="82" spans="1:4" x14ac:dyDescent="0.3">
      <c r="A82" s="23"/>
      <c r="B82" s="23"/>
      <c r="C82" s="23"/>
      <c r="D82" s="91"/>
    </row>
    <row r="83" spans="1:4" x14ac:dyDescent="0.3">
      <c r="A83" s="23"/>
      <c r="B83" s="23"/>
      <c r="C83" s="23"/>
      <c r="D83" s="91"/>
    </row>
    <row r="84" spans="1:4" x14ac:dyDescent="0.3">
      <c r="A84" s="23"/>
      <c r="B84" s="23"/>
      <c r="C84" s="23"/>
      <c r="D84" s="91"/>
    </row>
    <row r="85" spans="1:4" x14ac:dyDescent="0.3">
      <c r="A85" s="23"/>
      <c r="B85" s="23"/>
      <c r="C85" s="23"/>
      <c r="D85" s="91"/>
    </row>
    <row r="86" spans="1:4" x14ac:dyDescent="0.3">
      <c r="A86" s="23"/>
      <c r="B86" s="23"/>
      <c r="C86" s="23"/>
      <c r="D86" s="91"/>
    </row>
    <row r="87" spans="1:4" x14ac:dyDescent="0.3">
      <c r="A87" s="23"/>
      <c r="B87" s="23"/>
      <c r="C87" s="23"/>
      <c r="D87" s="91"/>
    </row>
    <row r="88" spans="1:4" x14ac:dyDescent="0.3">
      <c r="A88" s="23"/>
      <c r="B88" s="23"/>
      <c r="C88" s="23"/>
      <c r="D88" s="91"/>
    </row>
    <row r="89" spans="1:4" x14ac:dyDescent="0.3">
      <c r="A89" s="23"/>
      <c r="B89" s="23"/>
      <c r="C89" s="23"/>
      <c r="D89" s="91"/>
    </row>
    <row r="90" spans="1:4" x14ac:dyDescent="0.3">
      <c r="A90" s="23"/>
      <c r="B90" s="23"/>
      <c r="C90" s="23"/>
      <c r="D90" s="91"/>
    </row>
    <row r="91" spans="1:4" x14ac:dyDescent="0.3">
      <c r="A91" s="23"/>
      <c r="B91" s="23"/>
      <c r="C91" s="23"/>
      <c r="D91" s="91"/>
    </row>
    <row r="92" spans="1:4" x14ac:dyDescent="0.3">
      <c r="A92" s="23"/>
      <c r="B92" s="23"/>
      <c r="C92" s="23"/>
      <c r="D92" s="91"/>
    </row>
    <row r="93" spans="1:4" x14ac:dyDescent="0.3">
      <c r="A93" s="23"/>
      <c r="B93" s="23"/>
      <c r="C93" s="23"/>
      <c r="D93" s="91"/>
    </row>
    <row r="94" spans="1:4" x14ac:dyDescent="0.3">
      <c r="A94" s="23"/>
      <c r="B94" s="23"/>
      <c r="C94" s="23"/>
      <c r="D94" s="91"/>
    </row>
    <row r="95" spans="1:4" x14ac:dyDescent="0.3">
      <c r="A95" s="23"/>
      <c r="B95" s="23"/>
      <c r="C95" s="23"/>
      <c r="D95" s="91"/>
    </row>
    <row r="96" spans="1:4" x14ac:dyDescent="0.3">
      <c r="A96" s="23"/>
      <c r="B96" s="23"/>
      <c r="C96" s="23"/>
      <c r="D96" s="91"/>
    </row>
    <row r="97" spans="1:4" x14ac:dyDescent="0.3">
      <c r="A97" s="23"/>
      <c r="B97" s="23"/>
      <c r="C97" s="23"/>
      <c r="D97" s="91"/>
    </row>
    <row r="98" spans="1:4" x14ac:dyDescent="0.3">
      <c r="A98" s="23"/>
      <c r="B98" s="23"/>
      <c r="C98" s="23"/>
      <c r="D98" s="91"/>
    </row>
    <row r="99" spans="1:4" x14ac:dyDescent="0.3">
      <c r="A99" s="23"/>
      <c r="B99" s="23"/>
      <c r="C99" s="23"/>
      <c r="D99" s="91"/>
    </row>
    <row r="100" spans="1:4" x14ac:dyDescent="0.3">
      <c r="A100" s="23"/>
      <c r="B100" s="23"/>
      <c r="C100" s="23"/>
      <c r="D100" s="91"/>
    </row>
    <row r="101" spans="1:4" x14ac:dyDescent="0.3">
      <c r="A101" s="23"/>
      <c r="B101" s="23"/>
      <c r="C101" s="23"/>
      <c r="D101" s="91"/>
    </row>
    <row r="102" spans="1:4" x14ac:dyDescent="0.3">
      <c r="A102" s="23"/>
      <c r="B102" s="23"/>
      <c r="C102" s="23"/>
      <c r="D102" s="91"/>
    </row>
    <row r="103" spans="1:4" x14ac:dyDescent="0.3">
      <c r="A103" s="23"/>
      <c r="B103" s="23"/>
      <c r="C103" s="23"/>
      <c r="D103" s="91"/>
    </row>
    <row r="104" spans="1:4" x14ac:dyDescent="0.3">
      <c r="A104" s="23"/>
      <c r="B104" s="23"/>
      <c r="C104" s="23"/>
      <c r="D104" s="91"/>
    </row>
    <row r="105" spans="1:4" x14ac:dyDescent="0.3">
      <c r="A105" s="23"/>
      <c r="B105" s="23"/>
      <c r="C105" s="23"/>
      <c r="D105" s="91"/>
    </row>
    <row r="106" spans="1:4" x14ac:dyDescent="0.3">
      <c r="A106" s="23"/>
      <c r="B106" s="23"/>
      <c r="C106" s="23"/>
      <c r="D106" s="91"/>
    </row>
    <row r="107" spans="1:4" x14ac:dyDescent="0.3">
      <c r="A107" s="23"/>
      <c r="B107" s="23"/>
      <c r="C107" s="23"/>
      <c r="D107" s="91"/>
    </row>
    <row r="108" spans="1:4" x14ac:dyDescent="0.3">
      <c r="A108" s="23"/>
      <c r="B108" s="23"/>
      <c r="C108" s="23"/>
      <c r="D108" s="91"/>
    </row>
    <row r="109" spans="1:4" x14ac:dyDescent="0.3">
      <c r="A109" s="23"/>
      <c r="B109" s="23"/>
      <c r="C109" s="23"/>
      <c r="D109" s="91"/>
    </row>
    <row r="110" spans="1:4" x14ac:dyDescent="0.3">
      <c r="A110" s="23"/>
      <c r="B110" s="23"/>
      <c r="C110" s="23"/>
      <c r="D110" s="91"/>
    </row>
    <row r="111" spans="1:4" x14ac:dyDescent="0.3">
      <c r="A111" s="23"/>
      <c r="B111" s="23"/>
      <c r="C111" s="23"/>
      <c r="D111" s="91"/>
    </row>
    <row r="112" spans="1:4" x14ac:dyDescent="0.3">
      <c r="A112" s="23"/>
      <c r="B112" s="23"/>
      <c r="C112" s="23"/>
      <c r="D112" s="91"/>
    </row>
    <row r="113" spans="1:4" x14ac:dyDescent="0.3">
      <c r="A113" s="23"/>
      <c r="B113" s="23"/>
      <c r="C113" s="23"/>
      <c r="D113" s="91"/>
    </row>
    <row r="114" spans="1:4" x14ac:dyDescent="0.3">
      <c r="A114" s="23"/>
      <c r="B114" s="23"/>
      <c r="C114" s="23"/>
      <c r="D114" s="91"/>
    </row>
    <row r="115" spans="1:4" x14ac:dyDescent="0.3">
      <c r="A115" s="23"/>
      <c r="B115" s="23"/>
      <c r="C115" s="23"/>
      <c r="D115" s="91"/>
    </row>
    <row r="116" spans="1:4" x14ac:dyDescent="0.3">
      <c r="A116" s="23"/>
      <c r="B116" s="23"/>
      <c r="C116" s="23"/>
      <c r="D116" s="91"/>
    </row>
    <row r="117" spans="1:4" x14ac:dyDescent="0.3">
      <c r="A117" s="23"/>
      <c r="B117" s="23"/>
      <c r="C117" s="23"/>
      <c r="D117" s="91"/>
    </row>
    <row r="118" spans="1:4" x14ac:dyDescent="0.3">
      <c r="A118" s="23"/>
      <c r="B118" s="23"/>
      <c r="C118" s="23"/>
      <c r="D118" s="91"/>
    </row>
    <row r="119" spans="1:4" x14ac:dyDescent="0.3">
      <c r="A119" s="23"/>
      <c r="B119" s="23"/>
      <c r="C119" s="23"/>
      <c r="D119" s="91"/>
    </row>
    <row r="120" spans="1:4" x14ac:dyDescent="0.3">
      <c r="A120" s="23"/>
      <c r="B120" s="23"/>
      <c r="C120" s="23"/>
      <c r="D120" s="91"/>
    </row>
    <row r="121" spans="1:4" x14ac:dyDescent="0.3">
      <c r="A121" s="23"/>
      <c r="B121" s="23"/>
      <c r="C121" s="23"/>
      <c r="D121" s="91"/>
    </row>
    <row r="122" spans="1:4" x14ac:dyDescent="0.3">
      <c r="A122" s="23"/>
      <c r="B122" s="23"/>
      <c r="C122" s="23"/>
      <c r="D122" s="91"/>
    </row>
    <row r="123" spans="1:4" x14ac:dyDescent="0.3">
      <c r="A123" s="23"/>
      <c r="B123" s="23"/>
      <c r="C123" s="23"/>
      <c r="D123" s="91"/>
    </row>
    <row r="124" spans="1:4" x14ac:dyDescent="0.3">
      <c r="A124" s="23"/>
      <c r="B124" s="23"/>
      <c r="C124" s="23"/>
      <c r="D124" s="91"/>
    </row>
    <row r="125" spans="1:4" x14ac:dyDescent="0.3">
      <c r="A125" s="23"/>
      <c r="B125" s="23"/>
      <c r="C125" s="23"/>
      <c r="D125" s="91"/>
    </row>
    <row r="126" spans="1:4" x14ac:dyDescent="0.3">
      <c r="A126" s="23"/>
      <c r="B126" s="23"/>
      <c r="C126" s="23"/>
      <c r="D126" s="91"/>
    </row>
    <row r="127" spans="1:4" x14ac:dyDescent="0.3">
      <c r="A127" s="23"/>
      <c r="B127" s="23"/>
      <c r="C127" s="23"/>
      <c r="D127" s="91"/>
    </row>
    <row r="128" spans="1:4" x14ac:dyDescent="0.3">
      <c r="A128" s="23"/>
      <c r="B128" s="23"/>
      <c r="C128" s="23"/>
      <c r="D128" s="91"/>
    </row>
    <row r="129" spans="1:4" x14ac:dyDescent="0.3">
      <c r="A129" s="23"/>
      <c r="B129" s="23"/>
      <c r="C129" s="23"/>
      <c r="D129" s="91"/>
    </row>
    <row r="130" spans="1:4" x14ac:dyDescent="0.3">
      <c r="A130" s="23"/>
      <c r="B130" s="23"/>
      <c r="C130" s="23"/>
      <c r="D130" s="91"/>
    </row>
    <row r="131" spans="1:4" x14ac:dyDescent="0.3">
      <c r="A131" s="23"/>
      <c r="B131" s="23"/>
      <c r="C131" s="23"/>
      <c r="D131" s="91"/>
    </row>
    <row r="132" spans="1:4" x14ac:dyDescent="0.3">
      <c r="A132" s="23"/>
      <c r="B132" s="23"/>
      <c r="C132" s="23"/>
      <c r="D132" s="91"/>
    </row>
    <row r="133" spans="1:4" x14ac:dyDescent="0.3">
      <c r="A133" s="23"/>
      <c r="B133" s="23"/>
      <c r="C133" s="23"/>
      <c r="D133" s="91"/>
    </row>
    <row r="134" spans="1:4" x14ac:dyDescent="0.3">
      <c r="A134" s="23"/>
      <c r="B134" s="23"/>
      <c r="C134" s="23"/>
      <c r="D134" s="91"/>
    </row>
    <row r="135" spans="1:4" x14ac:dyDescent="0.3">
      <c r="A135" s="23"/>
      <c r="B135" s="23"/>
      <c r="C135" s="23"/>
      <c r="D135" s="91"/>
    </row>
    <row r="136" spans="1:4" x14ac:dyDescent="0.3">
      <c r="A136" s="23"/>
      <c r="B136" s="23"/>
      <c r="C136" s="23"/>
      <c r="D136" s="91"/>
    </row>
    <row r="137" spans="1:4" x14ac:dyDescent="0.3">
      <c r="A137" s="23"/>
      <c r="B137" s="23"/>
      <c r="C137" s="23"/>
      <c r="D137" s="91"/>
    </row>
    <row r="138" spans="1:4" x14ac:dyDescent="0.3">
      <c r="A138" s="23"/>
      <c r="B138" s="23"/>
      <c r="C138" s="23"/>
      <c r="D138" s="91"/>
    </row>
    <row r="139" spans="1:4" x14ac:dyDescent="0.3">
      <c r="A139" s="23"/>
      <c r="B139" s="23"/>
      <c r="C139" s="23"/>
      <c r="D139" s="91"/>
    </row>
    <row r="140" spans="1:4" x14ac:dyDescent="0.3">
      <c r="A140" s="23"/>
      <c r="B140" s="23"/>
      <c r="C140" s="23"/>
      <c r="D140" s="91"/>
    </row>
    <row r="141" spans="1:4" x14ac:dyDescent="0.3">
      <c r="A141" s="23"/>
      <c r="B141" s="23"/>
      <c r="C141" s="23"/>
      <c r="D141" s="91"/>
    </row>
    <row r="142" spans="1:4" x14ac:dyDescent="0.3">
      <c r="A142" s="23"/>
      <c r="B142" s="23"/>
      <c r="C142" s="23"/>
      <c r="D142" s="91"/>
    </row>
    <row r="143" spans="1:4" x14ac:dyDescent="0.3">
      <c r="A143" s="23"/>
      <c r="B143" s="23"/>
      <c r="C143" s="23"/>
      <c r="D143" s="91"/>
    </row>
    <row r="144" spans="1:4" x14ac:dyDescent="0.3">
      <c r="A144" s="23"/>
      <c r="B144" s="23"/>
      <c r="C144" s="23"/>
      <c r="D144" s="91"/>
    </row>
    <row r="145" spans="1:4" x14ac:dyDescent="0.3">
      <c r="A145" s="23"/>
      <c r="B145" s="23"/>
      <c r="C145" s="23"/>
      <c r="D145" s="91"/>
    </row>
    <row r="146" spans="1:4" x14ac:dyDescent="0.3">
      <c r="A146" s="23"/>
      <c r="B146" s="23"/>
      <c r="C146" s="23"/>
      <c r="D146" s="91"/>
    </row>
    <row r="147" spans="1:4" x14ac:dyDescent="0.3">
      <c r="A147" s="23"/>
      <c r="B147" s="23"/>
      <c r="C147" s="23"/>
      <c r="D147" s="91"/>
    </row>
    <row r="148" spans="1:4" x14ac:dyDescent="0.3">
      <c r="A148" s="23"/>
      <c r="B148" s="23"/>
      <c r="C148" s="23"/>
      <c r="D148" s="91"/>
    </row>
    <row r="149" spans="1:4" x14ac:dyDescent="0.3">
      <c r="A149" s="23"/>
      <c r="B149" s="23"/>
      <c r="C149" s="23"/>
      <c r="D149" s="91"/>
    </row>
    <row r="150" spans="1:4" x14ac:dyDescent="0.3">
      <c r="A150" s="23"/>
      <c r="B150" s="23"/>
      <c r="C150" s="23"/>
      <c r="D150" s="91"/>
    </row>
    <row r="151" spans="1:4" x14ac:dyDescent="0.3">
      <c r="A151" s="23"/>
      <c r="B151" s="23"/>
      <c r="C151" s="23"/>
      <c r="D151" s="91"/>
    </row>
    <row r="152" spans="1:4" x14ac:dyDescent="0.3">
      <c r="A152" s="23"/>
      <c r="B152" s="23"/>
      <c r="C152" s="23"/>
      <c r="D152" s="91"/>
    </row>
    <row r="153" spans="1:4" x14ac:dyDescent="0.3">
      <c r="A153" s="23"/>
      <c r="B153" s="23"/>
      <c r="C153" s="23"/>
      <c r="D153" s="91"/>
    </row>
    <row r="154" spans="1:4" x14ac:dyDescent="0.3">
      <c r="A154" s="23"/>
      <c r="B154" s="23"/>
      <c r="C154" s="23"/>
      <c r="D154" s="91"/>
    </row>
    <row r="155" spans="1:4" x14ac:dyDescent="0.3">
      <c r="A155" s="23"/>
      <c r="B155" s="23"/>
      <c r="C155" s="23"/>
      <c r="D155" s="91"/>
    </row>
    <row r="156" spans="1:4" x14ac:dyDescent="0.3">
      <c r="A156" s="23"/>
      <c r="B156" s="23"/>
      <c r="C156" s="23"/>
      <c r="D156" s="91"/>
    </row>
    <row r="157" spans="1:4" x14ac:dyDescent="0.3">
      <c r="A157" s="23"/>
      <c r="B157" s="23"/>
      <c r="C157" s="23"/>
      <c r="D157" s="91"/>
    </row>
    <row r="158" spans="1:4" x14ac:dyDescent="0.3">
      <c r="A158" s="23"/>
      <c r="B158" s="23"/>
      <c r="C158" s="23"/>
      <c r="D158" s="91"/>
    </row>
    <row r="159" spans="1:4" x14ac:dyDescent="0.3">
      <c r="A159" s="23"/>
      <c r="B159" s="23"/>
      <c r="C159" s="23"/>
      <c r="D159" s="91"/>
    </row>
    <row r="160" spans="1:4" x14ac:dyDescent="0.3">
      <c r="A160" s="23"/>
      <c r="B160" s="23"/>
      <c r="C160" s="23"/>
      <c r="D160" s="91"/>
    </row>
    <row r="161" spans="1:4" x14ac:dyDescent="0.3">
      <c r="A161" s="23"/>
      <c r="B161" s="23"/>
      <c r="C161" s="23"/>
      <c r="D161" s="91"/>
    </row>
    <row r="162" spans="1:4" x14ac:dyDescent="0.3">
      <c r="A162" s="23"/>
      <c r="B162" s="23"/>
      <c r="C162" s="23"/>
      <c r="D162" s="91"/>
    </row>
    <row r="163" spans="1:4" x14ac:dyDescent="0.3">
      <c r="A163" s="23"/>
      <c r="B163" s="23"/>
      <c r="C163" s="23"/>
      <c r="D163" s="91"/>
    </row>
    <row r="164" spans="1:4" x14ac:dyDescent="0.3">
      <c r="A164" s="23"/>
      <c r="B164" s="23"/>
      <c r="C164" s="23"/>
      <c r="D164" s="91"/>
    </row>
    <row r="165" spans="1:4" x14ac:dyDescent="0.3">
      <c r="A165" s="23"/>
      <c r="B165" s="23"/>
      <c r="C165" s="23"/>
      <c r="D165" s="91"/>
    </row>
    <row r="166" spans="1:4" x14ac:dyDescent="0.3">
      <c r="A166" s="23"/>
      <c r="B166" s="23"/>
      <c r="C166" s="23"/>
      <c r="D166" s="91"/>
    </row>
    <row r="167" spans="1:4" x14ac:dyDescent="0.3">
      <c r="A167" s="23"/>
      <c r="B167" s="23"/>
      <c r="C167" s="23"/>
      <c r="D167" s="91"/>
    </row>
    <row r="168" spans="1:4" x14ac:dyDescent="0.3">
      <c r="A168" s="23"/>
      <c r="B168" s="23"/>
      <c r="C168" s="23"/>
      <c r="D168" s="91"/>
    </row>
    <row r="169" spans="1:4" x14ac:dyDescent="0.3">
      <c r="A169" s="23"/>
      <c r="B169" s="23"/>
      <c r="C169" s="23"/>
      <c r="D169" s="91"/>
    </row>
    <row r="170" spans="1:4" x14ac:dyDescent="0.3">
      <c r="A170" s="23"/>
      <c r="B170" s="23"/>
      <c r="C170" s="23"/>
      <c r="D170" s="91"/>
    </row>
    <row r="171" spans="1:4" x14ac:dyDescent="0.3">
      <c r="A171" s="23"/>
      <c r="B171" s="23"/>
      <c r="C171" s="23"/>
      <c r="D171" s="91"/>
    </row>
    <row r="172" spans="1:4" x14ac:dyDescent="0.3">
      <c r="A172" s="23"/>
      <c r="B172" s="23"/>
      <c r="C172" s="23"/>
      <c r="D172" s="91"/>
    </row>
    <row r="173" spans="1:4" x14ac:dyDescent="0.3">
      <c r="A173" s="23"/>
      <c r="B173" s="23"/>
      <c r="C173" s="23"/>
      <c r="D173" s="91"/>
    </row>
    <row r="174" spans="1:4" x14ac:dyDescent="0.3">
      <c r="A174" s="23"/>
      <c r="B174" s="23"/>
      <c r="C174" s="23"/>
      <c r="D174" s="91"/>
    </row>
    <row r="175" spans="1:4" x14ac:dyDescent="0.3">
      <c r="A175" s="23"/>
      <c r="B175" s="23"/>
      <c r="C175" s="23"/>
      <c r="D175" s="91"/>
    </row>
    <row r="176" spans="1:4" x14ac:dyDescent="0.3">
      <c r="A176" s="23"/>
      <c r="B176" s="23"/>
      <c r="C176" s="23"/>
      <c r="D176" s="91"/>
    </row>
    <row r="177" spans="1:4" x14ac:dyDescent="0.3">
      <c r="A177" s="23"/>
      <c r="B177" s="23"/>
      <c r="C177" s="23"/>
      <c r="D177" s="91"/>
    </row>
    <row r="178" spans="1:4" x14ac:dyDescent="0.3">
      <c r="A178" s="23"/>
      <c r="B178" s="23"/>
      <c r="C178" s="23"/>
      <c r="D178" s="91"/>
    </row>
    <row r="179" spans="1:4" x14ac:dyDescent="0.3">
      <c r="A179" s="23"/>
      <c r="B179" s="23"/>
      <c r="C179" s="23"/>
      <c r="D179" s="91"/>
    </row>
    <row r="180" spans="1:4" x14ac:dyDescent="0.3">
      <c r="A180" s="23"/>
      <c r="B180" s="23"/>
      <c r="C180" s="23"/>
      <c r="D180" s="91"/>
    </row>
    <row r="181" spans="1:4" x14ac:dyDescent="0.3">
      <c r="A181" s="23"/>
      <c r="B181" s="23"/>
      <c r="C181" s="23"/>
      <c r="D181" s="91"/>
    </row>
    <row r="182" spans="1:4" x14ac:dyDescent="0.3">
      <c r="A182" s="23"/>
      <c r="B182" s="23"/>
      <c r="C182" s="23"/>
      <c r="D182" s="91"/>
    </row>
    <row r="183" spans="1:4" x14ac:dyDescent="0.3">
      <c r="A183" s="23"/>
      <c r="B183" s="23"/>
      <c r="C183" s="23"/>
      <c r="D183" s="91"/>
    </row>
    <row r="184" spans="1:4" x14ac:dyDescent="0.3">
      <c r="A184" s="23"/>
      <c r="B184" s="23"/>
      <c r="C184" s="23"/>
      <c r="D184" s="91"/>
    </row>
    <row r="185" spans="1:4" x14ac:dyDescent="0.3">
      <c r="A185" s="23"/>
      <c r="B185" s="23"/>
      <c r="C185" s="23"/>
      <c r="D185" s="91"/>
    </row>
    <row r="186" spans="1:4" x14ac:dyDescent="0.3">
      <c r="A186" s="23"/>
      <c r="B186" s="23"/>
      <c r="C186" s="23"/>
      <c r="D186" s="91"/>
    </row>
    <row r="187" spans="1:4" x14ac:dyDescent="0.3">
      <c r="A187" s="23"/>
      <c r="B187" s="23"/>
      <c r="C187" s="23"/>
      <c r="D187" s="91"/>
    </row>
    <row r="188" spans="1:4" x14ac:dyDescent="0.3">
      <c r="A188" s="23"/>
      <c r="B188" s="23"/>
      <c r="C188" s="23"/>
      <c r="D188" s="91"/>
    </row>
    <row r="189" spans="1:4" x14ac:dyDescent="0.3">
      <c r="A189" s="23"/>
      <c r="B189" s="23"/>
      <c r="C189" s="23"/>
      <c r="D189" s="91"/>
    </row>
    <row r="190" spans="1:4" x14ac:dyDescent="0.3">
      <c r="A190" s="23"/>
      <c r="B190" s="23"/>
      <c r="C190" s="23"/>
      <c r="D190" s="91"/>
    </row>
    <row r="191" spans="1:4" x14ac:dyDescent="0.3">
      <c r="A191" s="23"/>
      <c r="B191" s="23"/>
      <c r="C191" s="23"/>
      <c r="D191" s="91"/>
    </row>
    <row r="192" spans="1:4" x14ac:dyDescent="0.3">
      <c r="A192" s="23"/>
      <c r="B192" s="23"/>
      <c r="C192" s="23"/>
      <c r="D192" s="91"/>
    </row>
    <row r="193" spans="1:4" x14ac:dyDescent="0.3">
      <c r="A193" s="23"/>
      <c r="B193" s="23"/>
      <c r="C193" s="23"/>
      <c r="D193" s="91"/>
    </row>
    <row r="194" spans="1:4" x14ac:dyDescent="0.3">
      <c r="A194" s="23"/>
      <c r="B194" s="23"/>
      <c r="C194" s="23"/>
      <c r="D194" s="91"/>
    </row>
    <row r="195" spans="1:4" x14ac:dyDescent="0.3">
      <c r="A195" s="23"/>
      <c r="B195" s="23"/>
      <c r="C195" s="23"/>
      <c r="D195" s="91"/>
    </row>
    <row r="196" spans="1:4" x14ac:dyDescent="0.3">
      <c r="A196" s="23"/>
      <c r="B196" s="23"/>
      <c r="C196" s="23"/>
      <c r="D196" s="91"/>
    </row>
    <row r="197" spans="1:4" x14ac:dyDescent="0.3">
      <c r="A197" s="23"/>
      <c r="B197" s="23"/>
      <c r="C197" s="23"/>
      <c r="D197" s="91"/>
    </row>
    <row r="198" spans="1:4" x14ac:dyDescent="0.3">
      <c r="A198" s="23"/>
      <c r="B198" s="23"/>
      <c r="C198" s="23"/>
      <c r="D198" s="91"/>
    </row>
    <row r="199" spans="1:4" x14ac:dyDescent="0.3">
      <c r="A199" s="23"/>
      <c r="B199" s="23"/>
      <c r="C199" s="23"/>
      <c r="D199" s="91"/>
    </row>
    <row r="200" spans="1:4" x14ac:dyDescent="0.3">
      <c r="A200" s="23"/>
      <c r="B200" s="23"/>
      <c r="C200" s="23"/>
      <c r="D200" s="91"/>
    </row>
    <row r="201" spans="1:4" x14ac:dyDescent="0.3">
      <c r="A201" s="23"/>
      <c r="B201" s="23"/>
      <c r="C201" s="23"/>
      <c r="D201" s="91"/>
    </row>
    <row r="202" spans="1:4" x14ac:dyDescent="0.3">
      <c r="A202" s="23"/>
      <c r="B202" s="23"/>
      <c r="C202" s="23"/>
      <c r="D202" s="91"/>
    </row>
    <row r="203" spans="1:4" x14ac:dyDescent="0.3">
      <c r="A203" s="23"/>
      <c r="B203" s="23"/>
      <c r="C203" s="23"/>
      <c r="D203" s="91"/>
    </row>
    <row r="204" spans="1:4" x14ac:dyDescent="0.3">
      <c r="A204" s="23"/>
      <c r="B204" s="23"/>
      <c r="C204" s="23"/>
      <c r="D204" s="91"/>
    </row>
    <row r="205" spans="1:4" x14ac:dyDescent="0.3">
      <c r="A205" s="23"/>
      <c r="B205" s="23"/>
      <c r="C205" s="23"/>
      <c r="D205" s="91"/>
    </row>
    <row r="206" spans="1:4" x14ac:dyDescent="0.3">
      <c r="A206" s="23"/>
      <c r="B206" s="23"/>
      <c r="C206" s="23"/>
      <c r="D206" s="91"/>
    </row>
    <row r="207" spans="1:4" x14ac:dyDescent="0.3">
      <c r="A207" s="23"/>
      <c r="B207" s="23"/>
      <c r="C207" s="23"/>
      <c r="D207" s="91"/>
    </row>
    <row r="208" spans="1:4" x14ac:dyDescent="0.3">
      <c r="A208" s="23"/>
      <c r="B208" s="23"/>
      <c r="C208" s="23"/>
      <c r="D208" s="91"/>
    </row>
    <row r="209" spans="1:4" x14ac:dyDescent="0.3">
      <c r="A209" s="23"/>
      <c r="B209" s="23"/>
      <c r="C209" s="23"/>
      <c r="D209" s="91"/>
    </row>
    <row r="210" spans="1:4" x14ac:dyDescent="0.3">
      <c r="A210" s="23"/>
      <c r="B210" s="23"/>
      <c r="C210" s="23"/>
      <c r="D210" s="91"/>
    </row>
    <row r="211" spans="1:4" x14ac:dyDescent="0.3">
      <c r="A211" s="23"/>
      <c r="B211" s="23"/>
      <c r="C211" s="23"/>
      <c r="D211" s="91"/>
    </row>
    <row r="212" spans="1:4" x14ac:dyDescent="0.3">
      <c r="A212" s="23"/>
      <c r="B212" s="23"/>
      <c r="C212" s="23"/>
      <c r="D212" s="91"/>
    </row>
    <row r="213" spans="1:4" x14ac:dyDescent="0.3">
      <c r="A213" s="23"/>
      <c r="B213" s="23"/>
      <c r="C213" s="23"/>
      <c r="D213" s="91"/>
    </row>
    <row r="214" spans="1:4" x14ac:dyDescent="0.3">
      <c r="A214" s="23"/>
      <c r="B214" s="23"/>
      <c r="C214" s="23"/>
      <c r="D214" s="91"/>
    </row>
    <row r="215" spans="1:4" x14ac:dyDescent="0.3">
      <c r="A215" s="23"/>
      <c r="B215" s="23"/>
      <c r="C215" s="23"/>
      <c r="D215" s="91"/>
    </row>
    <row r="216" spans="1:4" x14ac:dyDescent="0.3">
      <c r="A216" s="23"/>
      <c r="B216" s="23"/>
      <c r="C216" s="23"/>
      <c r="D216" s="91"/>
    </row>
    <row r="217" spans="1:4" x14ac:dyDescent="0.3">
      <c r="A217" s="23"/>
      <c r="B217" s="23"/>
      <c r="C217" s="23"/>
      <c r="D217" s="91"/>
    </row>
    <row r="218" spans="1:4" x14ac:dyDescent="0.3">
      <c r="A218" s="23"/>
      <c r="B218" s="23"/>
      <c r="C218" s="23"/>
      <c r="D218" s="91"/>
    </row>
    <row r="219" spans="1:4" x14ac:dyDescent="0.3">
      <c r="A219" s="23"/>
      <c r="B219" s="23"/>
      <c r="C219" s="23"/>
      <c r="D219" s="91"/>
    </row>
    <row r="220" spans="1:4" x14ac:dyDescent="0.3">
      <c r="A220" s="23"/>
      <c r="B220" s="23"/>
      <c r="C220" s="23"/>
      <c r="D220" s="91"/>
    </row>
    <row r="221" spans="1:4" x14ac:dyDescent="0.3">
      <c r="A221" s="23"/>
      <c r="B221" s="23"/>
      <c r="C221" s="23"/>
      <c r="D221" s="91"/>
    </row>
    <row r="222" spans="1:4" x14ac:dyDescent="0.3">
      <c r="A222" s="23"/>
      <c r="B222" s="23"/>
      <c r="C222" s="23"/>
      <c r="D222" s="91"/>
    </row>
    <row r="223" spans="1:4" x14ac:dyDescent="0.3">
      <c r="A223" s="23"/>
      <c r="B223" s="23"/>
      <c r="C223" s="23"/>
      <c r="D223" s="91"/>
    </row>
    <row r="224" spans="1:4" x14ac:dyDescent="0.3">
      <c r="A224" s="23"/>
      <c r="B224" s="23"/>
      <c r="C224" s="23"/>
      <c r="D224" s="91"/>
    </row>
    <row r="225" spans="1:4" x14ac:dyDescent="0.3">
      <c r="A225" s="23"/>
      <c r="B225" s="23"/>
      <c r="C225" s="23"/>
      <c r="D225" s="91"/>
    </row>
    <row r="226" spans="1:4" x14ac:dyDescent="0.3">
      <c r="A226" s="23"/>
      <c r="B226" s="23"/>
      <c r="C226" s="23"/>
      <c r="D226" s="91"/>
    </row>
    <row r="227" spans="1:4" x14ac:dyDescent="0.3">
      <c r="A227" s="23"/>
      <c r="B227" s="23"/>
      <c r="C227" s="23"/>
      <c r="D227" s="91"/>
    </row>
    <row r="228" spans="1:4" x14ac:dyDescent="0.3">
      <c r="A228" s="23"/>
      <c r="B228" s="23"/>
      <c r="C228" s="23"/>
      <c r="D228" s="91"/>
    </row>
    <row r="229" spans="1:4" x14ac:dyDescent="0.3">
      <c r="A229" s="23"/>
      <c r="B229" s="23"/>
      <c r="C229" s="23"/>
      <c r="D229" s="91"/>
    </row>
    <row r="230" spans="1:4" x14ac:dyDescent="0.3">
      <c r="A230" s="23"/>
      <c r="B230" s="23"/>
      <c r="C230" s="23"/>
      <c r="D230" s="91"/>
    </row>
    <row r="231" spans="1:4" x14ac:dyDescent="0.3">
      <c r="A231" s="23"/>
      <c r="B231" s="23"/>
      <c r="C231" s="23"/>
      <c r="D231" s="91"/>
    </row>
    <row r="232" spans="1:4" x14ac:dyDescent="0.3">
      <c r="A232" s="23"/>
      <c r="B232" s="23"/>
      <c r="C232" s="23"/>
      <c r="D232" s="91"/>
    </row>
    <row r="233" spans="1:4" x14ac:dyDescent="0.3">
      <c r="A233" s="23"/>
      <c r="B233" s="23"/>
      <c r="C233" s="23"/>
      <c r="D233" s="91"/>
    </row>
    <row r="234" spans="1:4" x14ac:dyDescent="0.3">
      <c r="A234" s="71"/>
      <c r="B234" s="71"/>
      <c r="C234" s="71"/>
      <c r="D234" s="72"/>
    </row>
    <row r="235" spans="1:4" x14ac:dyDescent="0.3">
      <c r="A235" s="71"/>
      <c r="B235" s="71"/>
      <c r="C235" s="71"/>
      <c r="D235" s="72"/>
    </row>
    <row r="236" spans="1:4" x14ac:dyDescent="0.3">
      <c r="A236" s="71"/>
      <c r="B236" s="71"/>
      <c r="C236" s="71"/>
      <c r="D236" s="72"/>
    </row>
    <row r="237" spans="1:4" x14ac:dyDescent="0.3">
      <c r="A237" s="71"/>
      <c r="B237" s="71"/>
      <c r="C237" s="71"/>
      <c r="D237" s="72"/>
    </row>
    <row r="238" spans="1:4" x14ac:dyDescent="0.3">
      <c r="A238" s="71"/>
      <c r="B238" s="71"/>
      <c r="C238" s="71"/>
      <c r="D238" s="72"/>
    </row>
    <row r="239" spans="1:4" x14ac:dyDescent="0.3">
      <c r="A239" s="71"/>
      <c r="B239" s="71"/>
      <c r="C239" s="71"/>
      <c r="D239" s="72"/>
    </row>
    <row r="240" spans="1:4" x14ac:dyDescent="0.3">
      <c r="A240" s="71"/>
      <c r="B240" s="71"/>
      <c r="C240" s="71"/>
      <c r="D240" s="72"/>
    </row>
    <row r="241" spans="1:4" x14ac:dyDescent="0.3">
      <c r="A241" s="71"/>
      <c r="B241" s="71"/>
      <c r="C241" s="71"/>
      <c r="D241" s="72"/>
    </row>
  </sheetData>
  <sheetProtection algorithmName="SHA-512" hashValue="K2YGHMVwJDpnmmVCb9H+zo2h9Qqts2qZhanqsWrY16MMEtaPcvhQaTV7BLU4HonotlHY8ytUsU81U7KxlHLvfw==" saltValue="u3V4PEE0aEN6FXq+GM6tQQ==" spinCount="100000" sheet="1" objects="1" scenarios="1"/>
  <mergeCells count="1">
    <mergeCell ref="G27:H27"/>
  </mergeCells>
  <phoneticPr fontId="29"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8"/>
  <sheetViews>
    <sheetView workbookViewId="0">
      <selection activeCell="H3" sqref="H3"/>
    </sheetView>
  </sheetViews>
  <sheetFormatPr defaultRowHeight="14.4" x14ac:dyDescent="0.3"/>
  <cols>
    <col min="1" max="1" width="18.33203125" style="23" bestFit="1" customWidth="1"/>
    <col min="2" max="2" width="17" style="23" bestFit="1" customWidth="1"/>
    <col min="3" max="3" width="36.5546875" style="23" bestFit="1" customWidth="1"/>
    <col min="4" max="4" width="8.88671875" style="23" customWidth="1"/>
    <col min="5" max="5" width="26.109375" style="23" customWidth="1"/>
    <col min="6" max="7" width="8.88671875" style="23" customWidth="1"/>
    <col min="8" max="8" width="23.109375" style="23" bestFit="1" customWidth="1"/>
    <col min="9" max="12" width="8.88671875" style="23" customWidth="1"/>
    <col min="13" max="13" width="10.109375" style="23" customWidth="1"/>
    <col min="14" max="14" width="14.88671875" style="116" customWidth="1"/>
    <col min="15" max="15" width="8.88671875" style="23" customWidth="1"/>
    <col min="16" max="16" width="21" style="23" customWidth="1"/>
    <col min="17" max="17" width="8.88671875" style="23" customWidth="1"/>
    <col min="18" max="19" width="10.109375" style="23" customWidth="1"/>
    <col min="20" max="20" width="10.44140625" style="23" customWidth="1"/>
    <col min="21" max="21" width="8.88671875" style="23" customWidth="1"/>
    <col min="22" max="22" width="9.88671875" style="23" customWidth="1"/>
  </cols>
  <sheetData>
    <row r="1" spans="1:14" x14ac:dyDescent="0.3">
      <c r="A1" s="113" t="s">
        <v>349</v>
      </c>
      <c r="B1" s="23" t="s">
        <v>368</v>
      </c>
      <c r="C1" s="113" t="s">
        <v>367</v>
      </c>
      <c r="E1" s="96" t="s">
        <v>322</v>
      </c>
      <c r="H1" s="96" t="s">
        <v>338</v>
      </c>
      <c r="N1" s="114" t="s">
        <v>339</v>
      </c>
    </row>
    <row r="2" spans="1:14" x14ac:dyDescent="0.3">
      <c r="A2" s="23" t="s">
        <v>350</v>
      </c>
      <c r="C2" s="23" t="s">
        <v>360</v>
      </c>
      <c r="E2" s="95" t="s">
        <v>327</v>
      </c>
      <c r="G2" s="23">
        <v>1</v>
      </c>
      <c r="H2" s="23" t="s">
        <v>560</v>
      </c>
      <c r="I2" s="122">
        <v>1</v>
      </c>
      <c r="N2" s="115">
        <v>0.1</v>
      </c>
    </row>
    <row r="3" spans="1:14" x14ac:dyDescent="0.3">
      <c r="A3" s="23" t="s">
        <v>351</v>
      </c>
      <c r="C3" s="23" t="s">
        <v>361</v>
      </c>
      <c r="E3" s="95" t="s">
        <v>326</v>
      </c>
      <c r="G3" s="23">
        <v>2</v>
      </c>
      <c r="H3" s="23" t="s">
        <v>518</v>
      </c>
      <c r="I3" s="122">
        <v>1.25</v>
      </c>
      <c r="N3" s="115">
        <v>0.2</v>
      </c>
    </row>
    <row r="4" spans="1:14" x14ac:dyDescent="0.3">
      <c r="A4" s="23" t="s">
        <v>352</v>
      </c>
      <c r="C4" s="23" t="s">
        <v>362</v>
      </c>
      <c r="E4" s="95" t="s">
        <v>328</v>
      </c>
      <c r="G4" s="23">
        <v>3</v>
      </c>
      <c r="H4" s="23" t="s">
        <v>519</v>
      </c>
      <c r="I4" s="122">
        <v>1.5</v>
      </c>
      <c r="N4" s="115">
        <v>0.3</v>
      </c>
    </row>
    <row r="5" spans="1:14" x14ac:dyDescent="0.3">
      <c r="A5" s="23" t="s">
        <v>353</v>
      </c>
      <c r="C5" s="23" t="s">
        <v>363</v>
      </c>
      <c r="E5" s="95" t="s">
        <v>329</v>
      </c>
      <c r="G5" s="23">
        <v>4</v>
      </c>
      <c r="H5" s="23" t="s">
        <v>520</v>
      </c>
      <c r="I5" s="122">
        <v>1.75</v>
      </c>
      <c r="N5" s="115">
        <v>0.4</v>
      </c>
    </row>
    <row r="6" spans="1:14" x14ac:dyDescent="0.3">
      <c r="A6" s="23" t="s">
        <v>354</v>
      </c>
      <c r="C6" s="23" t="s">
        <v>364</v>
      </c>
      <c r="E6" s="95" t="s">
        <v>333</v>
      </c>
      <c r="G6" s="23">
        <v>5</v>
      </c>
      <c r="H6" s="23" t="s">
        <v>521</v>
      </c>
      <c r="I6" s="122">
        <v>2</v>
      </c>
      <c r="N6" s="115">
        <v>0.5</v>
      </c>
    </row>
    <row r="7" spans="1:14" x14ac:dyDescent="0.3">
      <c r="A7" s="23" t="s">
        <v>355</v>
      </c>
      <c r="C7" s="23" t="s">
        <v>365</v>
      </c>
      <c r="E7" s="95" t="s">
        <v>463</v>
      </c>
      <c r="G7" s="23">
        <v>6</v>
      </c>
      <c r="I7" s="122"/>
      <c r="N7" s="115">
        <v>0.6</v>
      </c>
    </row>
    <row r="8" spans="1:14" x14ac:dyDescent="0.3">
      <c r="A8" s="23" t="s">
        <v>334</v>
      </c>
      <c r="C8" s="23" t="s">
        <v>366</v>
      </c>
      <c r="E8" s="95" t="s">
        <v>330</v>
      </c>
      <c r="G8" s="23">
        <v>7</v>
      </c>
      <c r="I8" s="122"/>
      <c r="N8" s="115">
        <v>0.7</v>
      </c>
    </row>
    <row r="9" spans="1:14" x14ac:dyDescent="0.3">
      <c r="C9" s="23" t="s">
        <v>334</v>
      </c>
      <c r="E9" s="95" t="s">
        <v>332</v>
      </c>
      <c r="G9" s="23">
        <v>8</v>
      </c>
      <c r="I9" s="122"/>
      <c r="N9" s="115">
        <v>0.8</v>
      </c>
    </row>
    <row r="10" spans="1:14" x14ac:dyDescent="0.3">
      <c r="E10" s="95" t="s">
        <v>331</v>
      </c>
      <c r="N10" s="115">
        <v>0.9</v>
      </c>
    </row>
    <row r="11" spans="1:14" x14ac:dyDescent="0.3">
      <c r="E11" s="23" t="s">
        <v>334</v>
      </c>
      <c r="N11" s="115">
        <v>1</v>
      </c>
    </row>
    <row r="12" spans="1:14" x14ac:dyDescent="0.3">
      <c r="A12" s="113" t="s">
        <v>4</v>
      </c>
      <c r="E12" s="23" t="s">
        <v>464</v>
      </c>
      <c r="H12" s="96" t="s">
        <v>382</v>
      </c>
    </row>
    <row r="13" spans="1:14" x14ac:dyDescent="0.3">
      <c r="A13" s="23" t="s">
        <v>467</v>
      </c>
      <c r="H13" s="23" t="s">
        <v>383</v>
      </c>
      <c r="I13" s="23">
        <v>0</v>
      </c>
    </row>
    <row r="14" spans="1:14" x14ac:dyDescent="0.3">
      <c r="A14" s="23" t="s">
        <v>457</v>
      </c>
      <c r="H14" s="23" t="s">
        <v>384</v>
      </c>
      <c r="I14" s="122">
        <f>(10/6)/3</f>
        <v>0.55555555555555558</v>
      </c>
    </row>
    <row r="15" spans="1:14" x14ac:dyDescent="0.3">
      <c r="A15" s="23" t="s">
        <v>517</v>
      </c>
      <c r="H15" s="23" t="s">
        <v>385</v>
      </c>
      <c r="I15" s="122">
        <f>(10/6)/2</f>
        <v>0.83333333333333337</v>
      </c>
    </row>
    <row r="16" spans="1:14" x14ac:dyDescent="0.3">
      <c r="H16" s="23" t="s">
        <v>386</v>
      </c>
      <c r="I16" s="122">
        <f>10/6</f>
        <v>1.6666666666666667</v>
      </c>
    </row>
    <row r="17" spans="1:22" x14ac:dyDescent="0.3">
      <c r="I17" s="122"/>
    </row>
    <row r="19" spans="1:22" ht="15" thickBot="1" x14ac:dyDescent="0.35"/>
    <row r="20" spans="1:22" x14ac:dyDescent="0.3">
      <c r="A20" s="488" t="s">
        <v>26</v>
      </c>
      <c r="B20" s="489"/>
      <c r="C20" s="490"/>
      <c r="D20" s="68"/>
      <c r="E20" s="497" t="s">
        <v>143</v>
      </c>
      <c r="F20" s="498"/>
      <c r="G20" s="499"/>
      <c r="H20" s="497" t="s">
        <v>144</v>
      </c>
      <c r="I20" s="498"/>
      <c r="J20" s="498"/>
      <c r="K20" s="498"/>
      <c r="L20" s="498"/>
      <c r="M20" s="499"/>
      <c r="N20" s="509" t="s">
        <v>145</v>
      </c>
      <c r="O20" s="510"/>
      <c r="P20" s="515" t="s">
        <v>146</v>
      </c>
      <c r="Q20" s="499"/>
      <c r="R20" s="497" t="s">
        <v>147</v>
      </c>
      <c r="S20" s="498"/>
      <c r="T20" s="498"/>
      <c r="U20" s="498"/>
      <c r="V20" s="499"/>
    </row>
    <row r="21" spans="1:22" x14ac:dyDescent="0.3">
      <c r="A21" s="491"/>
      <c r="B21" s="492"/>
      <c r="C21" s="493"/>
      <c r="D21" s="69"/>
      <c r="E21" s="500"/>
      <c r="F21" s="501"/>
      <c r="G21" s="502"/>
      <c r="H21" s="533" t="s">
        <v>148</v>
      </c>
      <c r="I21" s="534"/>
      <c r="J21" s="534"/>
      <c r="K21" s="534"/>
      <c r="L21" s="534"/>
      <c r="M21" s="535"/>
      <c r="N21" s="511"/>
      <c r="O21" s="512"/>
      <c r="P21" s="516"/>
      <c r="Q21" s="502"/>
      <c r="R21" s="500"/>
      <c r="S21" s="501"/>
      <c r="T21" s="501"/>
      <c r="U21" s="501"/>
      <c r="V21" s="502"/>
    </row>
    <row r="22" spans="1:22" x14ac:dyDescent="0.3">
      <c r="A22" s="491"/>
      <c r="B22" s="492"/>
      <c r="C22" s="493"/>
      <c r="D22" s="69"/>
      <c r="E22" s="500"/>
      <c r="F22" s="501"/>
      <c r="G22" s="502"/>
      <c r="H22" s="533"/>
      <c r="I22" s="534"/>
      <c r="J22" s="534"/>
      <c r="K22" s="534"/>
      <c r="L22" s="534"/>
      <c r="M22" s="535"/>
      <c r="N22" s="511"/>
      <c r="O22" s="512"/>
      <c r="P22" s="516"/>
      <c r="Q22" s="502"/>
      <c r="R22" s="500"/>
      <c r="S22" s="501"/>
      <c r="T22" s="501"/>
      <c r="U22" s="501"/>
      <c r="V22" s="502"/>
    </row>
    <row r="23" spans="1:22" ht="15" thickBot="1" x14ac:dyDescent="0.35">
      <c r="A23" s="494"/>
      <c r="B23" s="495"/>
      <c r="C23" s="496"/>
      <c r="D23" s="70"/>
      <c r="E23" s="503"/>
      <c r="F23" s="504"/>
      <c r="G23" s="505"/>
      <c r="H23" s="1"/>
      <c r="I23" s="2">
        <v>0.36</v>
      </c>
      <c r="J23" s="2">
        <v>0.12</v>
      </c>
      <c r="K23" s="2">
        <v>0.16</v>
      </c>
      <c r="L23" s="2">
        <f>J23</f>
        <v>0.12</v>
      </c>
      <c r="M23" s="3"/>
      <c r="N23" s="513"/>
      <c r="O23" s="514"/>
      <c r="P23" s="517"/>
      <c r="Q23" s="505"/>
      <c r="R23" s="530"/>
      <c r="S23" s="531"/>
      <c r="T23" s="531"/>
      <c r="U23" s="531"/>
      <c r="V23" s="532"/>
    </row>
    <row r="24" spans="1:22" x14ac:dyDescent="0.3">
      <c r="A24" s="536" t="s">
        <v>149</v>
      </c>
      <c r="B24" s="539" t="s">
        <v>150</v>
      </c>
      <c r="C24" s="542" t="s">
        <v>151</v>
      </c>
      <c r="D24" s="545" t="s">
        <v>152</v>
      </c>
      <c r="E24" s="548" t="s">
        <v>26</v>
      </c>
      <c r="F24" s="518" t="s">
        <v>153</v>
      </c>
      <c r="G24" s="521" t="s">
        <v>154</v>
      </c>
      <c r="H24" s="524" t="s">
        <v>155</v>
      </c>
      <c r="I24" s="506" t="s">
        <v>156</v>
      </c>
      <c r="J24" s="506" t="s">
        <v>157</v>
      </c>
      <c r="K24" s="506" t="s">
        <v>158</v>
      </c>
      <c r="L24" s="506" t="s">
        <v>159</v>
      </c>
      <c r="M24" s="559" t="s">
        <v>160</v>
      </c>
      <c r="N24" s="562" t="s">
        <v>161</v>
      </c>
      <c r="O24" s="565" t="s">
        <v>162</v>
      </c>
      <c r="P24" s="568" t="s">
        <v>163</v>
      </c>
      <c r="Q24" s="485" t="s">
        <v>164</v>
      </c>
      <c r="R24" s="527" t="s">
        <v>165</v>
      </c>
      <c r="S24" s="551" t="s">
        <v>166</v>
      </c>
      <c r="T24" s="551" t="s">
        <v>167</v>
      </c>
      <c r="U24" s="553" t="s">
        <v>168</v>
      </c>
      <c r="V24" s="556" t="s">
        <v>169</v>
      </c>
    </row>
    <row r="25" spans="1:22" x14ac:dyDescent="0.3">
      <c r="A25" s="537"/>
      <c r="B25" s="540"/>
      <c r="C25" s="543"/>
      <c r="D25" s="546"/>
      <c r="E25" s="549"/>
      <c r="F25" s="519"/>
      <c r="G25" s="522"/>
      <c r="H25" s="525"/>
      <c r="I25" s="507"/>
      <c r="J25" s="507"/>
      <c r="K25" s="507"/>
      <c r="L25" s="507"/>
      <c r="M25" s="560"/>
      <c r="N25" s="563"/>
      <c r="O25" s="566"/>
      <c r="P25" s="569"/>
      <c r="Q25" s="486"/>
      <c r="R25" s="528"/>
      <c r="S25" s="507"/>
      <c r="T25" s="507"/>
      <c r="U25" s="554"/>
      <c r="V25" s="557"/>
    </row>
    <row r="26" spans="1:22" ht="15" thickBot="1" x14ac:dyDescent="0.35">
      <c r="A26" s="538"/>
      <c r="B26" s="541"/>
      <c r="C26" s="544"/>
      <c r="D26" s="547"/>
      <c r="E26" s="550"/>
      <c r="F26" s="520"/>
      <c r="G26" s="523"/>
      <c r="H26" s="526"/>
      <c r="I26" s="508"/>
      <c r="J26" s="508"/>
      <c r="K26" s="508"/>
      <c r="L26" s="508"/>
      <c r="M26" s="561"/>
      <c r="N26" s="564"/>
      <c r="O26" s="567"/>
      <c r="P26" s="570"/>
      <c r="Q26" s="487"/>
      <c r="R26" s="529"/>
      <c r="S26" s="552"/>
      <c r="T26" s="552"/>
      <c r="U26" s="555"/>
      <c r="V26" s="558"/>
    </row>
    <row r="27" spans="1:22" x14ac:dyDescent="0.3">
      <c r="A27" s="50">
        <f>IF('Common Application'!$I$65=E27,'Common Application'!$J$65,0)</f>
        <v>0</v>
      </c>
      <c r="B27" s="27">
        <f>IF('Common Application'!$I$66=E27,'Common Application'!$J$66,0)</f>
        <v>0</v>
      </c>
      <c r="C27" s="15">
        <f>IF('Common Application'!$I$67=E27,'Common Application'!$J$67,0)</f>
        <v>0</v>
      </c>
      <c r="D27" s="4">
        <f t="shared" ref="D27:D66" si="0">SUM(A27:C27)</f>
        <v>0</v>
      </c>
      <c r="E27" s="5" t="s">
        <v>170</v>
      </c>
      <c r="F27" s="6">
        <v>77</v>
      </c>
      <c r="G27" s="7">
        <v>1</v>
      </c>
      <c r="H27" s="8" t="s">
        <v>171</v>
      </c>
      <c r="I27" s="9">
        <v>0.7</v>
      </c>
      <c r="J27" s="9">
        <v>0.23</v>
      </c>
      <c r="K27" s="9">
        <v>0.01</v>
      </c>
      <c r="L27" s="9">
        <v>0.06</v>
      </c>
      <c r="M27" s="10">
        <f t="shared" ref="M27:M57" si="1">(F27*I27*$E$69)+(F27*J27*$F$69)+(F27*K27*$G$69)+(F27*L27*$H$69)</f>
        <v>0</v>
      </c>
      <c r="N27" s="117" t="s">
        <v>172</v>
      </c>
      <c r="O27" s="12">
        <v>67</v>
      </c>
      <c r="P27" s="8" t="s">
        <v>171</v>
      </c>
      <c r="Q27" s="10">
        <v>14.6</v>
      </c>
      <c r="R27" s="13">
        <f t="shared" ref="R27:R66" si="2">M27*D27</f>
        <v>0</v>
      </c>
      <c r="S27" s="11">
        <f t="shared" ref="S27:S66" si="3">D27*F27</f>
        <v>0</v>
      </c>
      <c r="T27" s="11">
        <f t="shared" ref="T27:T66" si="4">D27*Q27</f>
        <v>0</v>
      </c>
      <c r="U27" s="11">
        <f t="shared" ref="U27:U66" si="5">O27*D27</f>
        <v>0</v>
      </c>
      <c r="V27" s="14">
        <f t="shared" ref="V27:V66" si="6">D27*G27</f>
        <v>0</v>
      </c>
    </row>
    <row r="28" spans="1:22" x14ac:dyDescent="0.3">
      <c r="A28" s="50">
        <f>IF('Common Application'!$I$65=E28,'Common Application'!$J$65,0)</f>
        <v>0</v>
      </c>
      <c r="B28" s="27">
        <f>IF('Common Application'!$I$66=E28,'Common Application'!$J$66,0)</f>
        <v>0</v>
      </c>
      <c r="C28" s="15">
        <f>IF('Common Application'!$I$67=E28,'Common Application'!$J$67,0)</f>
        <v>0</v>
      </c>
      <c r="D28" s="16">
        <f t="shared" si="0"/>
        <v>0</v>
      </c>
      <c r="E28" s="5" t="s">
        <v>173</v>
      </c>
      <c r="F28" s="17">
        <v>52</v>
      </c>
      <c r="G28" s="10">
        <v>1.2</v>
      </c>
      <c r="H28" s="8" t="s">
        <v>174</v>
      </c>
      <c r="I28" s="9">
        <v>0.56999999999999995</v>
      </c>
      <c r="J28" s="9">
        <v>0.28000000000000003</v>
      </c>
      <c r="K28" s="9">
        <v>0.01</v>
      </c>
      <c r="L28" s="9">
        <v>0.13</v>
      </c>
      <c r="M28" s="10">
        <f t="shared" si="1"/>
        <v>0</v>
      </c>
      <c r="N28" s="117" t="s">
        <v>172</v>
      </c>
      <c r="O28" s="12">
        <v>67</v>
      </c>
      <c r="P28" s="8" t="s">
        <v>175</v>
      </c>
      <c r="Q28" s="10">
        <v>25.7</v>
      </c>
      <c r="R28" s="13">
        <f t="shared" si="2"/>
        <v>0</v>
      </c>
      <c r="S28" s="11">
        <f t="shared" si="3"/>
        <v>0</v>
      </c>
      <c r="T28" s="11">
        <f t="shared" si="4"/>
        <v>0</v>
      </c>
      <c r="U28" s="11">
        <f t="shared" si="5"/>
        <v>0</v>
      </c>
      <c r="V28" s="14">
        <f t="shared" si="6"/>
        <v>0</v>
      </c>
    </row>
    <row r="29" spans="1:22" x14ac:dyDescent="0.3">
      <c r="A29" s="50">
        <f>IF('Common Application'!$I$65=E29,'Common Application'!$J$65,0)</f>
        <v>0</v>
      </c>
      <c r="B29" s="27">
        <f>IF('Common Application'!$I$66=E29,'Common Application'!$J$66,0)</f>
        <v>0</v>
      </c>
      <c r="C29" s="15">
        <f>IF('Common Application'!$I$67=E29,'Common Application'!$J$67,0)</f>
        <v>0</v>
      </c>
      <c r="D29" s="16">
        <f t="shared" si="0"/>
        <v>0</v>
      </c>
      <c r="E29" s="5" t="s">
        <v>179</v>
      </c>
      <c r="F29" s="17">
        <v>66</v>
      </c>
      <c r="G29" s="10">
        <v>1.1000000000000001</v>
      </c>
      <c r="H29" s="8" t="s">
        <v>174</v>
      </c>
      <c r="I29" s="9">
        <v>0.56999999999999995</v>
      </c>
      <c r="J29" s="9">
        <v>0.28000000000000003</v>
      </c>
      <c r="K29" s="9">
        <v>0.01</v>
      </c>
      <c r="L29" s="9">
        <v>0.13</v>
      </c>
      <c r="M29" s="10">
        <f t="shared" si="1"/>
        <v>0</v>
      </c>
      <c r="N29" s="117" t="s">
        <v>172</v>
      </c>
      <c r="O29" s="12">
        <v>67</v>
      </c>
      <c r="P29" s="8" t="s">
        <v>175</v>
      </c>
      <c r="Q29" s="10">
        <v>25.7</v>
      </c>
      <c r="R29" s="13">
        <f t="shared" si="2"/>
        <v>0</v>
      </c>
      <c r="S29" s="11">
        <f t="shared" si="3"/>
        <v>0</v>
      </c>
      <c r="T29" s="11">
        <f t="shared" si="4"/>
        <v>0</v>
      </c>
      <c r="U29" s="11">
        <f t="shared" si="5"/>
        <v>0</v>
      </c>
      <c r="V29" s="14">
        <f t="shared" si="6"/>
        <v>0</v>
      </c>
    </row>
    <row r="30" spans="1:22" x14ac:dyDescent="0.3">
      <c r="A30" s="50">
        <f>IF('Common Application'!$I$65=E30,'Common Application'!$J$65,0)</f>
        <v>0</v>
      </c>
      <c r="B30" s="27">
        <f>IF('Common Application'!$I$66=E30,'Common Application'!$J$66,0)</f>
        <v>0</v>
      </c>
      <c r="C30" s="15">
        <f>IF('Common Application'!$I$67=E30,'Common Application'!$J$67,0)</f>
        <v>0</v>
      </c>
      <c r="D30" s="16">
        <f t="shared" si="0"/>
        <v>0</v>
      </c>
      <c r="E30" s="5" t="s">
        <v>180</v>
      </c>
      <c r="F30" s="17">
        <v>118</v>
      </c>
      <c r="G30" s="10">
        <v>1.2</v>
      </c>
      <c r="H30" s="8" t="s">
        <v>171</v>
      </c>
      <c r="I30" s="9">
        <v>0.7</v>
      </c>
      <c r="J30" s="9">
        <v>0.23</v>
      </c>
      <c r="K30" s="9">
        <v>0.01</v>
      </c>
      <c r="L30" s="9">
        <v>0.06</v>
      </c>
      <c r="M30" s="10">
        <f t="shared" si="1"/>
        <v>0</v>
      </c>
      <c r="N30" s="117" t="s">
        <v>172</v>
      </c>
      <c r="O30" s="12">
        <v>67</v>
      </c>
      <c r="P30" s="8" t="s">
        <v>171</v>
      </c>
      <c r="Q30" s="10">
        <v>14.6</v>
      </c>
      <c r="R30" s="13">
        <f t="shared" si="2"/>
        <v>0</v>
      </c>
      <c r="S30" s="11">
        <f t="shared" si="3"/>
        <v>0</v>
      </c>
      <c r="T30" s="11">
        <f t="shared" si="4"/>
        <v>0</v>
      </c>
      <c r="U30" s="11">
        <f t="shared" si="5"/>
        <v>0</v>
      </c>
      <c r="V30" s="14">
        <f t="shared" si="6"/>
        <v>0</v>
      </c>
    </row>
    <row r="31" spans="1:22" x14ac:dyDescent="0.3">
      <c r="A31" s="50">
        <f>IF('Common Application'!$I$65=E31,'Common Application'!$J$65,0)</f>
        <v>0</v>
      </c>
      <c r="B31" s="27">
        <f>IF('Common Application'!$I$66=E31,'Common Application'!$J$66,0)</f>
        <v>0</v>
      </c>
      <c r="C31" s="15">
        <f>IF('Common Application'!$I$67=E31,'Common Application'!$J$67,0)</f>
        <v>0</v>
      </c>
      <c r="D31" s="16">
        <f t="shared" si="0"/>
        <v>0</v>
      </c>
      <c r="E31" s="5" t="s">
        <v>176</v>
      </c>
      <c r="F31" s="17">
        <v>120</v>
      </c>
      <c r="G31" s="10">
        <v>1.2</v>
      </c>
      <c r="H31" s="8" t="s">
        <v>177</v>
      </c>
      <c r="I31" s="9">
        <v>0.54</v>
      </c>
      <c r="J31" s="9">
        <v>0.35</v>
      </c>
      <c r="K31" s="9">
        <v>0.03</v>
      </c>
      <c r="L31" s="9">
        <v>0</v>
      </c>
      <c r="M31" s="10">
        <f t="shared" si="1"/>
        <v>0</v>
      </c>
      <c r="N31" s="117" t="s">
        <v>178</v>
      </c>
      <c r="O31" s="12">
        <v>96</v>
      </c>
      <c r="P31" s="8" t="s">
        <v>177</v>
      </c>
      <c r="Q31" s="10">
        <v>14.6</v>
      </c>
      <c r="R31" s="13">
        <f t="shared" si="2"/>
        <v>0</v>
      </c>
      <c r="S31" s="11">
        <f t="shared" si="3"/>
        <v>0</v>
      </c>
      <c r="T31" s="11">
        <f t="shared" si="4"/>
        <v>0</v>
      </c>
      <c r="U31" s="11">
        <f t="shared" si="5"/>
        <v>0</v>
      </c>
      <c r="V31" s="14">
        <f t="shared" si="6"/>
        <v>0</v>
      </c>
    </row>
    <row r="32" spans="1:22" x14ac:dyDescent="0.3">
      <c r="A32" s="50">
        <f>IF('Common Application'!$I$65=E32,'Common Application'!$J$65,0)</f>
        <v>0</v>
      </c>
      <c r="B32" s="27">
        <f>IF('Common Application'!$I$66=E32,'Common Application'!$J$66,0)</f>
        <v>0</v>
      </c>
      <c r="C32" s="15">
        <f>IF('Common Application'!$I$67=E32,'Common Application'!$J$67,0)</f>
        <v>0</v>
      </c>
      <c r="D32" s="16">
        <f t="shared" si="0"/>
        <v>0</v>
      </c>
      <c r="E32" s="5" t="s">
        <v>181</v>
      </c>
      <c r="F32" s="17">
        <v>75</v>
      </c>
      <c r="G32" s="10">
        <v>1.2</v>
      </c>
      <c r="H32" s="8" t="s">
        <v>177</v>
      </c>
      <c r="I32" s="9">
        <v>0.54</v>
      </c>
      <c r="J32" s="9">
        <v>0.35</v>
      </c>
      <c r="K32" s="9">
        <v>0.03</v>
      </c>
      <c r="L32" s="9">
        <v>0</v>
      </c>
      <c r="M32" s="10">
        <f t="shared" si="1"/>
        <v>0</v>
      </c>
      <c r="N32" s="117" t="s">
        <v>178</v>
      </c>
      <c r="O32" s="12">
        <v>96</v>
      </c>
      <c r="P32" s="8" t="s">
        <v>177</v>
      </c>
      <c r="Q32" s="10">
        <v>14.6</v>
      </c>
      <c r="R32" s="13">
        <f t="shared" si="2"/>
        <v>0</v>
      </c>
      <c r="S32" s="11">
        <f t="shared" si="3"/>
        <v>0</v>
      </c>
      <c r="T32" s="11">
        <f t="shared" si="4"/>
        <v>0</v>
      </c>
      <c r="U32" s="11">
        <f t="shared" si="5"/>
        <v>0</v>
      </c>
      <c r="V32" s="14">
        <f t="shared" si="6"/>
        <v>0</v>
      </c>
    </row>
    <row r="33" spans="1:22" x14ac:dyDescent="0.3">
      <c r="A33" s="50">
        <f>IF('Common Application'!$I$65=E33,'Common Application'!$J$65,0)</f>
        <v>0</v>
      </c>
      <c r="B33" s="27">
        <f>IF('Common Application'!$I$66=E33,'Common Application'!$J$66,0)</f>
        <v>0</v>
      </c>
      <c r="C33" s="15">
        <f>IF('Common Application'!$I$67=E33,'Common Application'!$J$67,0)</f>
        <v>0</v>
      </c>
      <c r="D33" s="16">
        <f t="shared" si="0"/>
        <v>0</v>
      </c>
      <c r="E33" s="5" t="s">
        <v>182</v>
      </c>
      <c r="F33" s="17">
        <v>76</v>
      </c>
      <c r="G33" s="10">
        <v>1.2</v>
      </c>
      <c r="H33" s="8" t="s">
        <v>177</v>
      </c>
      <c r="I33" s="9">
        <v>0.54</v>
      </c>
      <c r="J33" s="9">
        <v>0.35</v>
      </c>
      <c r="K33" s="9">
        <v>0.03</v>
      </c>
      <c r="L33" s="9">
        <v>0</v>
      </c>
      <c r="M33" s="10">
        <f t="shared" si="1"/>
        <v>0</v>
      </c>
      <c r="N33" s="117" t="s">
        <v>178</v>
      </c>
      <c r="O33" s="12">
        <v>96</v>
      </c>
      <c r="P33" s="8" t="s">
        <v>177</v>
      </c>
      <c r="Q33" s="10">
        <v>14.6</v>
      </c>
      <c r="R33" s="13">
        <f t="shared" si="2"/>
        <v>0</v>
      </c>
      <c r="S33" s="11">
        <f t="shared" si="3"/>
        <v>0</v>
      </c>
      <c r="T33" s="11">
        <f t="shared" si="4"/>
        <v>0</v>
      </c>
      <c r="U33" s="11">
        <f t="shared" si="5"/>
        <v>0</v>
      </c>
      <c r="V33" s="14">
        <f t="shared" si="6"/>
        <v>0</v>
      </c>
    </row>
    <row r="34" spans="1:22" x14ac:dyDescent="0.3">
      <c r="A34" s="50">
        <f>IF('Common Application'!$I$65=E34,'Common Application'!$J$65,0)</f>
        <v>0</v>
      </c>
      <c r="B34" s="27">
        <f>IF('Common Application'!$I$66=E34,'Common Application'!$J$66,0)</f>
        <v>0</v>
      </c>
      <c r="C34" s="15">
        <f>IF('Common Application'!$I$67=E34,'Common Application'!$J$67,0)</f>
        <v>0</v>
      </c>
      <c r="D34" s="16">
        <f t="shared" si="0"/>
        <v>0</v>
      </c>
      <c r="E34" s="5" t="s">
        <v>183</v>
      </c>
      <c r="F34" s="17">
        <v>75</v>
      </c>
      <c r="G34" s="10">
        <v>1.2</v>
      </c>
      <c r="H34" s="8" t="s">
        <v>177</v>
      </c>
      <c r="I34" s="9">
        <v>0.54</v>
      </c>
      <c r="J34" s="9">
        <v>0.35</v>
      </c>
      <c r="K34" s="9">
        <v>0.03</v>
      </c>
      <c r="L34" s="9">
        <v>0</v>
      </c>
      <c r="M34" s="10">
        <f t="shared" si="1"/>
        <v>0</v>
      </c>
      <c r="N34" s="117" t="s">
        <v>178</v>
      </c>
      <c r="O34" s="12">
        <v>96</v>
      </c>
      <c r="P34" s="8" t="s">
        <v>177</v>
      </c>
      <c r="Q34" s="10">
        <v>14.6</v>
      </c>
      <c r="R34" s="13">
        <f t="shared" si="2"/>
        <v>0</v>
      </c>
      <c r="S34" s="11">
        <f t="shared" si="3"/>
        <v>0</v>
      </c>
      <c r="T34" s="11">
        <f t="shared" si="4"/>
        <v>0</v>
      </c>
      <c r="U34" s="11">
        <f t="shared" si="5"/>
        <v>0</v>
      </c>
      <c r="V34" s="14">
        <f t="shared" si="6"/>
        <v>0</v>
      </c>
    </row>
    <row r="35" spans="1:22" x14ac:dyDescent="0.3">
      <c r="A35" s="50">
        <f>IF('Common Application'!$I$65=E35,'Common Application'!$J$65,0)</f>
        <v>0</v>
      </c>
      <c r="B35" s="27">
        <f>IF('Common Application'!$I$66=E35,'Common Application'!$J$66,0)</f>
        <v>0</v>
      </c>
      <c r="C35" s="15">
        <f>IF('Common Application'!$I$67=E35,'Common Application'!$J$67,0)</f>
        <v>0</v>
      </c>
      <c r="D35" s="16">
        <f t="shared" si="0"/>
        <v>0</v>
      </c>
      <c r="E35" s="5" t="s">
        <v>184</v>
      </c>
      <c r="F35" s="17">
        <v>534</v>
      </c>
      <c r="G35" s="10">
        <v>1.5</v>
      </c>
      <c r="H35" s="8" t="s">
        <v>185</v>
      </c>
      <c r="I35" s="9">
        <v>0.54</v>
      </c>
      <c r="J35" s="9">
        <v>0.44</v>
      </c>
      <c r="K35" s="9">
        <v>0</v>
      </c>
      <c r="L35" s="9">
        <v>0</v>
      </c>
      <c r="M35" s="10">
        <f t="shared" si="1"/>
        <v>0</v>
      </c>
      <c r="N35" s="117" t="s">
        <v>172</v>
      </c>
      <c r="O35" s="12">
        <v>67</v>
      </c>
      <c r="P35" s="8" t="s">
        <v>186</v>
      </c>
      <c r="Q35" s="10">
        <v>215</v>
      </c>
      <c r="R35" s="13">
        <f t="shared" si="2"/>
        <v>0</v>
      </c>
      <c r="S35" s="11">
        <f t="shared" si="3"/>
        <v>0</v>
      </c>
      <c r="T35" s="11">
        <f t="shared" si="4"/>
        <v>0</v>
      </c>
      <c r="U35" s="11">
        <f t="shared" si="5"/>
        <v>0</v>
      </c>
      <c r="V35" s="14">
        <f t="shared" si="6"/>
        <v>0</v>
      </c>
    </row>
    <row r="36" spans="1:22" x14ac:dyDescent="0.3">
      <c r="A36" s="50">
        <f>IF('Common Application'!$I$65=E36,'Common Application'!$J$65,0)</f>
        <v>0</v>
      </c>
      <c r="B36" s="27">
        <f>IF('Common Application'!$I$66=E36,'Common Application'!$J$66,0)</f>
        <v>0</v>
      </c>
      <c r="C36" s="15">
        <f>IF('Common Application'!$I$67=E36,'Common Application'!$J$67,0)</f>
        <v>0</v>
      </c>
      <c r="D36" s="16">
        <f t="shared" si="0"/>
        <v>0</v>
      </c>
      <c r="E36" s="5" t="s">
        <v>187</v>
      </c>
      <c r="F36" s="17">
        <v>213</v>
      </c>
      <c r="G36" s="10">
        <v>1.5</v>
      </c>
      <c r="H36" s="8" t="s">
        <v>188</v>
      </c>
      <c r="I36" s="9">
        <v>0.79</v>
      </c>
      <c r="J36" s="9">
        <v>0.21</v>
      </c>
      <c r="K36" s="9">
        <v>0</v>
      </c>
      <c r="L36" s="9">
        <v>0</v>
      </c>
      <c r="M36" s="10">
        <f t="shared" si="1"/>
        <v>0</v>
      </c>
      <c r="N36" s="117" t="s">
        <v>172</v>
      </c>
      <c r="O36" s="12">
        <v>67</v>
      </c>
      <c r="P36" s="8" t="s">
        <v>189</v>
      </c>
      <c r="Q36" s="10">
        <v>23.7</v>
      </c>
      <c r="R36" s="13">
        <f t="shared" si="2"/>
        <v>0</v>
      </c>
      <c r="S36" s="11">
        <f t="shared" si="3"/>
        <v>0</v>
      </c>
      <c r="T36" s="11">
        <f t="shared" si="4"/>
        <v>0</v>
      </c>
      <c r="U36" s="11">
        <f t="shared" si="5"/>
        <v>0</v>
      </c>
      <c r="V36" s="14">
        <f t="shared" si="6"/>
        <v>0</v>
      </c>
    </row>
    <row r="37" spans="1:22" x14ac:dyDescent="0.3">
      <c r="A37" s="50">
        <f>IF('Common Application'!$I$65=E37,'Common Application'!$J$65,0)</f>
        <v>0</v>
      </c>
      <c r="B37" s="27">
        <f>IF('Common Application'!$I$66=E37,'Common Application'!$J$66,0)</f>
        <v>0</v>
      </c>
      <c r="C37" s="15">
        <f>IF('Common Application'!$I$67=E37,'Common Application'!$J$67,0)</f>
        <v>0</v>
      </c>
      <c r="D37" s="16">
        <f t="shared" si="0"/>
        <v>0</v>
      </c>
      <c r="E37" s="5" t="s">
        <v>33</v>
      </c>
      <c r="F37" s="17">
        <v>302</v>
      </c>
      <c r="G37" s="10">
        <v>1.5</v>
      </c>
      <c r="H37" s="8" t="s">
        <v>185</v>
      </c>
      <c r="I37" s="9">
        <v>0.54</v>
      </c>
      <c r="J37" s="9">
        <v>0.44</v>
      </c>
      <c r="K37" s="9">
        <v>0</v>
      </c>
      <c r="L37" s="9">
        <v>0</v>
      </c>
      <c r="M37" s="10">
        <f t="shared" si="1"/>
        <v>0</v>
      </c>
      <c r="N37" s="117" t="s">
        <v>172</v>
      </c>
      <c r="O37" s="12">
        <v>67</v>
      </c>
      <c r="P37" s="8" t="s">
        <v>186</v>
      </c>
      <c r="Q37" s="10">
        <v>215</v>
      </c>
      <c r="R37" s="13">
        <f t="shared" si="2"/>
        <v>0</v>
      </c>
      <c r="S37" s="11">
        <f t="shared" si="3"/>
        <v>0</v>
      </c>
      <c r="T37" s="11">
        <f t="shared" si="4"/>
        <v>0</v>
      </c>
      <c r="U37" s="11">
        <f t="shared" si="5"/>
        <v>0</v>
      </c>
      <c r="V37" s="14">
        <f t="shared" si="6"/>
        <v>0</v>
      </c>
    </row>
    <row r="38" spans="1:22" x14ac:dyDescent="0.3">
      <c r="A38" s="50">
        <f>IF('Common Application'!$I$65=E38,'Common Application'!$J$65,0)</f>
        <v>0</v>
      </c>
      <c r="B38" s="27">
        <f>IF('Common Application'!$I$66=E38,'Common Application'!$J$66,0)</f>
        <v>0</v>
      </c>
      <c r="C38" s="15">
        <f>IF('Common Application'!$I$67=E38,'Common Application'!$J$67,0)</f>
        <v>0</v>
      </c>
      <c r="D38" s="16">
        <f t="shared" si="0"/>
        <v>0</v>
      </c>
      <c r="E38" s="5" t="s">
        <v>190</v>
      </c>
      <c r="F38" s="17">
        <v>225</v>
      </c>
      <c r="G38" s="10">
        <v>1.5</v>
      </c>
      <c r="H38" s="8" t="s">
        <v>188</v>
      </c>
      <c r="I38" s="9">
        <v>0.79</v>
      </c>
      <c r="J38" s="9">
        <v>0.21</v>
      </c>
      <c r="K38" s="9">
        <v>0</v>
      </c>
      <c r="L38" s="9">
        <v>0</v>
      </c>
      <c r="M38" s="10">
        <f t="shared" si="1"/>
        <v>0</v>
      </c>
      <c r="N38" s="117" t="s">
        <v>172</v>
      </c>
      <c r="O38" s="12">
        <v>67</v>
      </c>
      <c r="P38" s="8" t="s">
        <v>191</v>
      </c>
      <c r="Q38" s="10">
        <v>23.7</v>
      </c>
      <c r="R38" s="13">
        <f t="shared" si="2"/>
        <v>0</v>
      </c>
      <c r="S38" s="11">
        <f t="shared" si="3"/>
        <v>0</v>
      </c>
      <c r="T38" s="11">
        <f t="shared" si="4"/>
        <v>0</v>
      </c>
      <c r="U38" s="11">
        <f t="shared" si="5"/>
        <v>0</v>
      </c>
      <c r="V38" s="14">
        <f t="shared" si="6"/>
        <v>0</v>
      </c>
    </row>
    <row r="39" spans="1:22" x14ac:dyDescent="0.3">
      <c r="A39" s="50">
        <f>IF('Common Application'!$I$65=E39,'Common Application'!$J$65,0)</f>
        <v>0</v>
      </c>
      <c r="B39" s="27">
        <f>IF('Common Application'!$I$66=E39,'Common Application'!$J$66,0)</f>
        <v>0</v>
      </c>
      <c r="C39" s="15">
        <f>IF('Common Application'!$I$67=E39,'Common Application'!$J$67,0)</f>
        <v>0</v>
      </c>
      <c r="D39" s="16">
        <f t="shared" si="0"/>
        <v>0</v>
      </c>
      <c r="E39" s="5" t="s">
        <v>192</v>
      </c>
      <c r="F39" s="17">
        <v>351</v>
      </c>
      <c r="G39" s="10">
        <v>1.5</v>
      </c>
      <c r="H39" s="8" t="s">
        <v>185</v>
      </c>
      <c r="I39" s="9">
        <v>0.54</v>
      </c>
      <c r="J39" s="9">
        <v>0.44</v>
      </c>
      <c r="K39" s="9">
        <v>0</v>
      </c>
      <c r="L39" s="9">
        <v>0</v>
      </c>
      <c r="M39" s="10">
        <f t="shared" si="1"/>
        <v>0</v>
      </c>
      <c r="N39" s="117" t="s">
        <v>172</v>
      </c>
      <c r="O39" s="12">
        <v>67</v>
      </c>
      <c r="P39" s="8" t="s">
        <v>186</v>
      </c>
      <c r="Q39" s="10">
        <v>215</v>
      </c>
      <c r="R39" s="13">
        <f t="shared" si="2"/>
        <v>0</v>
      </c>
      <c r="S39" s="11">
        <f t="shared" si="3"/>
        <v>0</v>
      </c>
      <c r="T39" s="11">
        <f t="shared" si="4"/>
        <v>0</v>
      </c>
      <c r="U39" s="11">
        <f t="shared" si="5"/>
        <v>0</v>
      </c>
      <c r="V39" s="14">
        <f t="shared" si="6"/>
        <v>0</v>
      </c>
    </row>
    <row r="40" spans="1:22" x14ac:dyDescent="0.3">
      <c r="A40" s="50">
        <f>IF('Common Application'!$I$65=E40,'Common Application'!$J$65,0)</f>
        <v>0</v>
      </c>
      <c r="B40" s="27">
        <f>IF('Common Application'!$I$66=E40,'Common Application'!$J$66,0)</f>
        <v>0</v>
      </c>
      <c r="C40" s="15">
        <f>IF('Common Application'!$I$67=E40,'Common Application'!$J$67,0)</f>
        <v>0</v>
      </c>
      <c r="D40" s="16">
        <f t="shared" si="0"/>
        <v>0</v>
      </c>
      <c r="E40" s="5" t="s">
        <v>193</v>
      </c>
      <c r="F40" s="17">
        <v>370</v>
      </c>
      <c r="G40" s="10">
        <v>1.4</v>
      </c>
      <c r="H40" s="8" t="s">
        <v>194</v>
      </c>
      <c r="I40" s="9">
        <v>0.51</v>
      </c>
      <c r="J40" s="9">
        <v>0.37</v>
      </c>
      <c r="K40" s="9">
        <v>0.03</v>
      </c>
      <c r="L40" s="9">
        <v>0.09</v>
      </c>
      <c r="M40" s="10">
        <f t="shared" si="1"/>
        <v>0</v>
      </c>
      <c r="N40" s="117" t="s">
        <v>178</v>
      </c>
      <c r="O40" s="12">
        <v>96</v>
      </c>
      <c r="P40" s="8" t="s">
        <v>194</v>
      </c>
      <c r="Q40" s="10">
        <v>49.6</v>
      </c>
      <c r="R40" s="13">
        <f t="shared" si="2"/>
        <v>0</v>
      </c>
      <c r="S40" s="11">
        <f t="shared" si="3"/>
        <v>0</v>
      </c>
      <c r="T40" s="11">
        <f t="shared" si="4"/>
        <v>0</v>
      </c>
      <c r="U40" s="11">
        <f t="shared" si="5"/>
        <v>0</v>
      </c>
      <c r="V40" s="14">
        <f t="shared" si="6"/>
        <v>0</v>
      </c>
    </row>
    <row r="41" spans="1:22" x14ac:dyDescent="0.3">
      <c r="A41" s="50">
        <f>IF('Common Application'!$I$65=E41,'Common Application'!$J$65,0)</f>
        <v>0</v>
      </c>
      <c r="B41" s="27">
        <f>IF('Common Application'!$I$66=E41,'Common Application'!$J$66,0)</f>
        <v>0</v>
      </c>
      <c r="C41" s="15">
        <f>IF('Common Application'!$I$67=E41,'Common Application'!$J$67,0)</f>
        <v>0</v>
      </c>
      <c r="D41" s="16">
        <f t="shared" si="0"/>
        <v>0</v>
      </c>
      <c r="E41" s="5" t="s">
        <v>195</v>
      </c>
      <c r="F41" s="17">
        <v>104</v>
      </c>
      <c r="G41" s="10">
        <v>1.3</v>
      </c>
      <c r="H41" s="8" t="s">
        <v>196</v>
      </c>
      <c r="I41" s="9">
        <v>0.56999999999999995</v>
      </c>
      <c r="J41" s="9">
        <v>0.28000000000000003</v>
      </c>
      <c r="K41" s="9">
        <v>0.01</v>
      </c>
      <c r="L41" s="9">
        <v>0.13</v>
      </c>
      <c r="M41" s="10">
        <f t="shared" si="1"/>
        <v>0</v>
      </c>
      <c r="N41" s="118" t="s">
        <v>197</v>
      </c>
      <c r="O41" s="12">
        <v>92</v>
      </c>
      <c r="P41" s="8" t="s">
        <v>175</v>
      </c>
      <c r="Q41" s="10">
        <v>25.7</v>
      </c>
      <c r="R41" s="13">
        <f t="shared" si="2"/>
        <v>0</v>
      </c>
      <c r="S41" s="11">
        <f t="shared" si="3"/>
        <v>0</v>
      </c>
      <c r="T41" s="11">
        <f t="shared" si="4"/>
        <v>0</v>
      </c>
      <c r="U41" s="11">
        <f t="shared" si="5"/>
        <v>0</v>
      </c>
      <c r="V41" s="14">
        <f t="shared" si="6"/>
        <v>0</v>
      </c>
    </row>
    <row r="42" spans="1:22" x14ac:dyDescent="0.3">
      <c r="A42" s="50">
        <f>IF('Common Application'!$I$65=E42,'Common Application'!$J$65,0)</f>
        <v>0</v>
      </c>
      <c r="B42" s="27">
        <f>IF('Common Application'!$I$66=E42,'Common Application'!$J$66,0)</f>
        <v>0</v>
      </c>
      <c r="C42" s="15">
        <f>IF('Common Application'!$I$67=E42,'Common Application'!$J$67,0)</f>
        <v>0</v>
      </c>
      <c r="D42" s="16">
        <f t="shared" si="0"/>
        <v>0</v>
      </c>
      <c r="E42" s="5" t="s">
        <v>198</v>
      </c>
      <c r="F42" s="17">
        <v>94</v>
      </c>
      <c r="G42" s="10">
        <v>1</v>
      </c>
      <c r="H42" s="8" t="s">
        <v>199</v>
      </c>
      <c r="I42" s="9">
        <v>0.54</v>
      </c>
      <c r="J42" s="9">
        <v>0.39</v>
      </c>
      <c r="K42" s="9">
        <v>0.01</v>
      </c>
      <c r="L42" s="9">
        <v>0</v>
      </c>
      <c r="M42" s="10">
        <f t="shared" si="1"/>
        <v>0</v>
      </c>
      <c r="N42" s="118" t="s">
        <v>199</v>
      </c>
      <c r="O42" s="12">
        <v>57</v>
      </c>
      <c r="P42" s="8" t="s">
        <v>199</v>
      </c>
      <c r="Q42" s="10">
        <v>41.7</v>
      </c>
      <c r="R42" s="13">
        <f t="shared" si="2"/>
        <v>0</v>
      </c>
      <c r="S42" s="11">
        <f t="shared" si="3"/>
        <v>0</v>
      </c>
      <c r="T42" s="11">
        <f t="shared" si="4"/>
        <v>0</v>
      </c>
      <c r="U42" s="11">
        <f t="shared" si="5"/>
        <v>0</v>
      </c>
      <c r="V42" s="14">
        <f t="shared" si="6"/>
        <v>0</v>
      </c>
    </row>
    <row r="43" spans="1:22" x14ac:dyDescent="0.3">
      <c r="A43" s="50">
        <f>IF('Common Application'!$I$65=E43,'Common Application'!$J$65,0)</f>
        <v>0</v>
      </c>
      <c r="B43" s="27">
        <f>IF('Common Application'!$I$66=E43,'Common Application'!$J$66,0)</f>
        <v>0</v>
      </c>
      <c r="C43" s="15">
        <f>IF('Common Application'!$I$67=E43,'Common Application'!$J$67,0)</f>
        <v>0</v>
      </c>
      <c r="D43" s="16">
        <f t="shared" si="0"/>
        <v>0</v>
      </c>
      <c r="E43" s="5" t="s">
        <v>200</v>
      </c>
      <c r="F43" s="17">
        <v>89</v>
      </c>
      <c r="G43" s="10">
        <v>1</v>
      </c>
      <c r="H43" s="8" t="s">
        <v>199</v>
      </c>
      <c r="I43" s="9">
        <v>0.54</v>
      </c>
      <c r="J43" s="9">
        <v>0.39</v>
      </c>
      <c r="K43" s="9">
        <v>0.01</v>
      </c>
      <c r="L43" s="9">
        <v>0</v>
      </c>
      <c r="M43" s="10">
        <f t="shared" si="1"/>
        <v>0</v>
      </c>
      <c r="N43" s="118" t="s">
        <v>199</v>
      </c>
      <c r="O43" s="12">
        <v>57</v>
      </c>
      <c r="P43" s="8" t="s">
        <v>199</v>
      </c>
      <c r="Q43" s="10">
        <v>41.7</v>
      </c>
      <c r="R43" s="13">
        <f t="shared" si="2"/>
        <v>0</v>
      </c>
      <c r="S43" s="11">
        <f t="shared" si="3"/>
        <v>0</v>
      </c>
      <c r="T43" s="11">
        <f t="shared" si="4"/>
        <v>0</v>
      </c>
      <c r="U43" s="11">
        <f t="shared" si="5"/>
        <v>0</v>
      </c>
      <c r="V43" s="14">
        <f t="shared" si="6"/>
        <v>0</v>
      </c>
    </row>
    <row r="44" spans="1:22" x14ac:dyDescent="0.3">
      <c r="A44" s="50">
        <f>IF('Common Application'!$I$65=E44,'Common Application'!$J$65,0)</f>
        <v>0</v>
      </c>
      <c r="B44" s="27">
        <f>IF('Common Application'!$I$66=E44,'Common Application'!$J$66,0)</f>
        <v>0</v>
      </c>
      <c r="C44" s="15">
        <f>IF('Common Application'!$I$67=E44,'Common Application'!$J$67,0)</f>
        <v>0</v>
      </c>
      <c r="D44" s="16">
        <f t="shared" si="0"/>
        <v>0</v>
      </c>
      <c r="E44" s="5" t="s">
        <v>201</v>
      </c>
      <c r="F44" s="17">
        <v>227</v>
      </c>
      <c r="G44" s="10">
        <v>1.2</v>
      </c>
      <c r="H44" s="8" t="s">
        <v>194</v>
      </c>
      <c r="I44" s="9">
        <v>0.51</v>
      </c>
      <c r="J44" s="9">
        <v>0.37</v>
      </c>
      <c r="K44" s="9">
        <v>0.03</v>
      </c>
      <c r="L44" s="9">
        <v>0.09</v>
      </c>
      <c r="M44" s="10">
        <f t="shared" si="1"/>
        <v>0</v>
      </c>
      <c r="N44" s="117" t="s">
        <v>202</v>
      </c>
      <c r="O44" s="12">
        <v>75</v>
      </c>
      <c r="P44" s="8" t="s">
        <v>194</v>
      </c>
      <c r="Q44" s="10">
        <v>49.6</v>
      </c>
      <c r="R44" s="13">
        <f t="shared" si="2"/>
        <v>0</v>
      </c>
      <c r="S44" s="11">
        <f t="shared" si="3"/>
        <v>0</v>
      </c>
      <c r="T44" s="11">
        <f t="shared" si="4"/>
        <v>0</v>
      </c>
      <c r="U44" s="11">
        <f t="shared" si="5"/>
        <v>0</v>
      </c>
      <c r="V44" s="14">
        <f t="shared" si="6"/>
        <v>0</v>
      </c>
    </row>
    <row r="45" spans="1:22" x14ac:dyDescent="0.3">
      <c r="A45" s="50">
        <f>IF('Common Application'!$I$65=E45,'Common Application'!$J$65,0)</f>
        <v>0</v>
      </c>
      <c r="B45" s="27">
        <f>IF('Common Application'!$I$66=E45,'Common Application'!$J$66,0)</f>
        <v>0</v>
      </c>
      <c r="C45" s="15">
        <f>IF('Common Application'!$I$67=E45,'Common Application'!$J$67,0)</f>
        <v>0</v>
      </c>
      <c r="D45" s="16">
        <f t="shared" si="0"/>
        <v>0</v>
      </c>
      <c r="E45" s="5" t="s">
        <v>203</v>
      </c>
      <c r="F45" s="17">
        <v>59</v>
      </c>
      <c r="G45" s="10">
        <v>1</v>
      </c>
      <c r="H45" s="8" t="s">
        <v>204</v>
      </c>
      <c r="I45" s="9">
        <v>0.51</v>
      </c>
      <c r="J45" s="9">
        <v>0.37</v>
      </c>
      <c r="K45" s="9">
        <v>0.03</v>
      </c>
      <c r="L45" s="9">
        <v>0.09</v>
      </c>
      <c r="M45" s="10">
        <f t="shared" si="1"/>
        <v>0</v>
      </c>
      <c r="N45" s="117" t="s">
        <v>202</v>
      </c>
      <c r="O45" s="12">
        <v>75</v>
      </c>
      <c r="P45" s="8" t="s">
        <v>205</v>
      </c>
      <c r="Q45" s="10">
        <v>15.6</v>
      </c>
      <c r="R45" s="13">
        <f t="shared" si="2"/>
        <v>0</v>
      </c>
      <c r="S45" s="11">
        <f t="shared" si="3"/>
        <v>0</v>
      </c>
      <c r="T45" s="11">
        <f t="shared" si="4"/>
        <v>0</v>
      </c>
      <c r="U45" s="11">
        <f t="shared" si="5"/>
        <v>0</v>
      </c>
      <c r="V45" s="14">
        <f t="shared" si="6"/>
        <v>0</v>
      </c>
    </row>
    <row r="46" spans="1:22" x14ac:dyDescent="0.3">
      <c r="A46" s="50">
        <f>IF('Common Application'!$I$65=E46,'Common Application'!$J$65,0)</f>
        <v>0</v>
      </c>
      <c r="B46" s="27">
        <f>IF('Common Application'!$I$66=E46,'Common Application'!$J$66,0)</f>
        <v>0</v>
      </c>
      <c r="C46" s="15">
        <f>IF('Common Application'!$I$67=E46,'Common Application'!$J$67,0)</f>
        <v>0</v>
      </c>
      <c r="D46" s="16">
        <f t="shared" si="0"/>
        <v>0</v>
      </c>
      <c r="E46" s="5" t="s">
        <v>206</v>
      </c>
      <c r="F46" s="17">
        <v>73</v>
      </c>
      <c r="G46" s="10">
        <v>1.2</v>
      </c>
      <c r="H46" s="8" t="s">
        <v>205</v>
      </c>
      <c r="I46" s="9">
        <v>0.67</v>
      </c>
      <c r="J46" s="9">
        <v>0.27</v>
      </c>
      <c r="K46" s="9">
        <v>0</v>
      </c>
      <c r="L46" s="9">
        <v>0</v>
      </c>
      <c r="M46" s="10">
        <f t="shared" si="1"/>
        <v>0</v>
      </c>
      <c r="N46" s="117" t="s">
        <v>202</v>
      </c>
      <c r="O46" s="12">
        <v>76</v>
      </c>
      <c r="P46" s="8" t="s">
        <v>205</v>
      </c>
      <c r="Q46" s="10">
        <v>15.6</v>
      </c>
      <c r="R46" s="13">
        <f t="shared" si="2"/>
        <v>0</v>
      </c>
      <c r="S46" s="11">
        <f t="shared" si="3"/>
        <v>0</v>
      </c>
      <c r="T46" s="11">
        <f t="shared" si="4"/>
        <v>0</v>
      </c>
      <c r="U46" s="11">
        <f t="shared" si="5"/>
        <v>0</v>
      </c>
      <c r="V46" s="14">
        <f t="shared" si="6"/>
        <v>0</v>
      </c>
    </row>
    <row r="47" spans="1:22" x14ac:dyDescent="0.3">
      <c r="A47" s="50">
        <f>IF('Common Application'!$I$65=E47,'Common Application'!$J$65,0)</f>
        <v>0</v>
      </c>
      <c r="B47" s="27">
        <f>IF('Common Application'!$I$66=E47,'Common Application'!$J$66,0)</f>
        <v>0</v>
      </c>
      <c r="C47" s="15">
        <f>IF('Common Application'!$I$67=E47,'Common Application'!$J$67,0)</f>
        <v>0</v>
      </c>
      <c r="D47" s="16">
        <f t="shared" si="0"/>
        <v>0</v>
      </c>
      <c r="E47" s="5" t="s">
        <v>207</v>
      </c>
      <c r="F47" s="17">
        <v>52</v>
      </c>
      <c r="G47" s="10">
        <v>1.2</v>
      </c>
      <c r="H47" s="8" t="s">
        <v>196</v>
      </c>
      <c r="I47" s="9">
        <v>0.56999999999999995</v>
      </c>
      <c r="J47" s="9">
        <v>0.28000000000000003</v>
      </c>
      <c r="K47" s="9">
        <v>0.01</v>
      </c>
      <c r="L47" s="9">
        <v>0.13</v>
      </c>
      <c r="M47" s="10">
        <f t="shared" si="1"/>
        <v>0</v>
      </c>
      <c r="N47" s="118" t="s">
        <v>208</v>
      </c>
      <c r="O47" s="12">
        <v>50</v>
      </c>
      <c r="P47" s="8" t="s">
        <v>175</v>
      </c>
      <c r="Q47" s="10">
        <v>25.7</v>
      </c>
      <c r="R47" s="13">
        <f t="shared" si="2"/>
        <v>0</v>
      </c>
      <c r="S47" s="11">
        <f t="shared" si="3"/>
        <v>0</v>
      </c>
      <c r="T47" s="11">
        <f t="shared" si="4"/>
        <v>0</v>
      </c>
      <c r="U47" s="11">
        <f t="shared" si="5"/>
        <v>0</v>
      </c>
      <c r="V47" s="14">
        <f t="shared" si="6"/>
        <v>0</v>
      </c>
    </row>
    <row r="48" spans="1:22" x14ac:dyDescent="0.3">
      <c r="A48" s="50">
        <f>IF('Common Application'!$I$65=E48,'Common Application'!$J$65,0)</f>
        <v>0</v>
      </c>
      <c r="B48" s="27">
        <f>IF('Common Application'!$I$66=E48,'Common Application'!$J$66,0)</f>
        <v>0</v>
      </c>
      <c r="C48" s="15">
        <f>IF('Common Application'!$I$67=E48,'Common Application'!$J$67,0)</f>
        <v>0</v>
      </c>
      <c r="D48" s="16">
        <f t="shared" si="0"/>
        <v>0</v>
      </c>
      <c r="E48" s="5" t="s">
        <v>209</v>
      </c>
      <c r="F48" s="17">
        <v>95</v>
      </c>
      <c r="G48" s="10">
        <v>1.6</v>
      </c>
      <c r="H48" s="8" t="s">
        <v>196</v>
      </c>
      <c r="I48" s="9">
        <v>0.56999999999999995</v>
      </c>
      <c r="J48" s="9">
        <v>0.28000000000000003</v>
      </c>
      <c r="K48" s="9">
        <v>0.01</v>
      </c>
      <c r="L48" s="9">
        <v>0.13</v>
      </c>
      <c r="M48" s="10">
        <f t="shared" si="1"/>
        <v>0</v>
      </c>
      <c r="N48" s="118" t="s">
        <v>197</v>
      </c>
      <c r="O48" s="12">
        <v>92</v>
      </c>
      <c r="P48" s="8" t="s">
        <v>175</v>
      </c>
      <c r="Q48" s="10">
        <v>25.7</v>
      </c>
      <c r="R48" s="13">
        <f t="shared" si="2"/>
        <v>0</v>
      </c>
      <c r="S48" s="11">
        <f t="shared" si="3"/>
        <v>0</v>
      </c>
      <c r="T48" s="11">
        <f t="shared" si="4"/>
        <v>0</v>
      </c>
      <c r="U48" s="11">
        <f t="shared" si="5"/>
        <v>0</v>
      </c>
      <c r="V48" s="14">
        <f t="shared" si="6"/>
        <v>0</v>
      </c>
    </row>
    <row r="49" spans="1:22" x14ac:dyDescent="0.3">
      <c r="A49" s="50">
        <f>IF('Common Application'!$I$65=E49,'Common Application'!$J$65,0)</f>
        <v>0</v>
      </c>
      <c r="B49" s="27">
        <f>IF('Common Application'!$I$66=E49,'Common Application'!$J$66,0)</f>
        <v>0</v>
      </c>
      <c r="C49" s="15">
        <f>IF('Common Application'!$I$67=E49,'Common Application'!$J$67,0)</f>
        <v>0</v>
      </c>
      <c r="D49" s="16">
        <f t="shared" si="0"/>
        <v>0</v>
      </c>
      <c r="E49" s="5" t="s">
        <v>210</v>
      </c>
      <c r="F49" s="17">
        <v>95</v>
      </c>
      <c r="G49" s="10">
        <v>1.6</v>
      </c>
      <c r="H49" s="8" t="s">
        <v>196</v>
      </c>
      <c r="I49" s="9">
        <v>0.56999999999999995</v>
      </c>
      <c r="J49" s="9">
        <v>0.28000000000000003</v>
      </c>
      <c r="K49" s="9">
        <v>0.01</v>
      </c>
      <c r="L49" s="9">
        <v>0.13</v>
      </c>
      <c r="M49" s="10">
        <f t="shared" si="1"/>
        <v>0</v>
      </c>
      <c r="N49" s="118" t="s">
        <v>197</v>
      </c>
      <c r="O49" s="12">
        <v>92</v>
      </c>
      <c r="P49" s="8" t="s">
        <v>175</v>
      </c>
      <c r="Q49" s="10">
        <v>25.7</v>
      </c>
      <c r="R49" s="13">
        <f t="shared" si="2"/>
        <v>0</v>
      </c>
      <c r="S49" s="11">
        <f t="shared" si="3"/>
        <v>0</v>
      </c>
      <c r="T49" s="11">
        <f t="shared" si="4"/>
        <v>0</v>
      </c>
      <c r="U49" s="11">
        <f t="shared" si="5"/>
        <v>0</v>
      </c>
      <c r="V49" s="14">
        <f t="shared" si="6"/>
        <v>0</v>
      </c>
    </row>
    <row r="50" spans="1:22" x14ac:dyDescent="0.3">
      <c r="A50" s="50">
        <f>IF('Common Application'!$I$65=E50,'Common Application'!$J$65,0)</f>
        <v>0</v>
      </c>
      <c r="B50" s="27">
        <f>IF('Common Application'!$I$66=E50,'Common Application'!$J$66,0)</f>
        <v>0</v>
      </c>
      <c r="C50" s="15">
        <f>IF('Common Application'!$I$67=E50,'Common Application'!$J$67,0)</f>
        <v>0</v>
      </c>
      <c r="D50" s="16">
        <f t="shared" si="0"/>
        <v>0</v>
      </c>
      <c r="E50" s="5" t="s">
        <v>171</v>
      </c>
      <c r="F50" s="17">
        <v>90</v>
      </c>
      <c r="G50" s="10">
        <v>1</v>
      </c>
      <c r="H50" s="8" t="s">
        <v>171</v>
      </c>
      <c r="I50" s="9">
        <v>0.7</v>
      </c>
      <c r="J50" s="9">
        <v>0.23</v>
      </c>
      <c r="K50" s="9">
        <v>0.01</v>
      </c>
      <c r="L50" s="9">
        <v>0.06</v>
      </c>
      <c r="M50" s="10">
        <f t="shared" si="1"/>
        <v>0</v>
      </c>
      <c r="N50" s="117" t="s">
        <v>172</v>
      </c>
      <c r="O50" s="12">
        <v>67</v>
      </c>
      <c r="P50" s="8" t="s">
        <v>171</v>
      </c>
      <c r="Q50" s="10">
        <v>14.6</v>
      </c>
      <c r="R50" s="13">
        <f t="shared" si="2"/>
        <v>0</v>
      </c>
      <c r="S50" s="11">
        <f t="shared" si="3"/>
        <v>0</v>
      </c>
      <c r="T50" s="11">
        <f t="shared" si="4"/>
        <v>0</v>
      </c>
      <c r="U50" s="11">
        <f t="shared" si="5"/>
        <v>0</v>
      </c>
      <c r="V50" s="14">
        <f t="shared" si="6"/>
        <v>0</v>
      </c>
    </row>
    <row r="51" spans="1:22" x14ac:dyDescent="0.3">
      <c r="A51" s="50">
        <f>IF('Common Application'!$I$65=E51,'Common Application'!$J$65,0)</f>
        <v>0</v>
      </c>
      <c r="B51" s="27">
        <f>IF('Common Application'!$I$66=E51,'Common Application'!$J$66,0)</f>
        <v>0</v>
      </c>
      <c r="C51" s="15">
        <f>IF('Common Application'!$I$67=E51,'Common Application'!$J$67,0)</f>
        <v>0</v>
      </c>
      <c r="D51" s="16">
        <f t="shared" si="0"/>
        <v>0</v>
      </c>
      <c r="E51" s="5" t="s">
        <v>211</v>
      </c>
      <c r="F51" s="17">
        <v>95</v>
      </c>
      <c r="G51" s="10">
        <v>1.6</v>
      </c>
      <c r="H51" s="8" t="s">
        <v>196</v>
      </c>
      <c r="I51" s="9">
        <v>0.56999999999999995</v>
      </c>
      <c r="J51" s="9">
        <v>0.28000000000000003</v>
      </c>
      <c r="K51" s="9">
        <v>0.01</v>
      </c>
      <c r="L51" s="9">
        <v>0.13</v>
      </c>
      <c r="M51" s="10">
        <f t="shared" si="1"/>
        <v>0</v>
      </c>
      <c r="N51" s="118" t="s">
        <v>197</v>
      </c>
      <c r="O51" s="12">
        <v>92</v>
      </c>
      <c r="P51" s="8" t="s">
        <v>175</v>
      </c>
      <c r="Q51" s="10">
        <v>25.7</v>
      </c>
      <c r="R51" s="13">
        <f t="shared" si="2"/>
        <v>0</v>
      </c>
      <c r="S51" s="11">
        <f t="shared" si="3"/>
        <v>0</v>
      </c>
      <c r="T51" s="11">
        <f t="shared" si="4"/>
        <v>0</v>
      </c>
      <c r="U51" s="11">
        <f t="shared" si="5"/>
        <v>0</v>
      </c>
      <c r="V51" s="14">
        <f t="shared" si="6"/>
        <v>0</v>
      </c>
    </row>
    <row r="52" spans="1:22" x14ac:dyDescent="0.3">
      <c r="A52" s="50">
        <f>IF('Common Application'!$I$65=E52,'Common Application'!$J$65,0)</f>
        <v>0</v>
      </c>
      <c r="B52" s="27">
        <f>IF('Common Application'!$I$66=E52,'Common Application'!$J$66,0)</f>
        <v>0</v>
      </c>
      <c r="C52" s="15">
        <f>IF('Common Application'!$I$67=E52,'Common Application'!$J$67,0)</f>
        <v>0</v>
      </c>
      <c r="D52" s="16">
        <f t="shared" si="0"/>
        <v>0</v>
      </c>
      <c r="E52" s="5" t="s">
        <v>175</v>
      </c>
      <c r="F52" s="17">
        <v>66</v>
      </c>
      <c r="G52" s="10">
        <v>1.1000000000000001</v>
      </c>
      <c r="H52" s="8" t="s">
        <v>196</v>
      </c>
      <c r="I52" s="9">
        <v>0.56999999999999995</v>
      </c>
      <c r="J52" s="9">
        <v>0.28000000000000003</v>
      </c>
      <c r="K52" s="9">
        <v>0.01</v>
      </c>
      <c r="L52" s="9">
        <v>0.13</v>
      </c>
      <c r="M52" s="10">
        <f t="shared" si="1"/>
        <v>0</v>
      </c>
      <c r="N52" s="118" t="s">
        <v>208</v>
      </c>
      <c r="O52" s="12">
        <v>50</v>
      </c>
      <c r="P52" s="8" t="s">
        <v>175</v>
      </c>
      <c r="Q52" s="10">
        <v>25.7</v>
      </c>
      <c r="R52" s="13">
        <f t="shared" si="2"/>
        <v>0</v>
      </c>
      <c r="S52" s="11">
        <f t="shared" si="3"/>
        <v>0</v>
      </c>
      <c r="T52" s="11">
        <f t="shared" si="4"/>
        <v>0</v>
      </c>
      <c r="U52" s="11">
        <f t="shared" si="5"/>
        <v>0</v>
      </c>
      <c r="V52" s="14">
        <f t="shared" si="6"/>
        <v>0</v>
      </c>
    </row>
    <row r="53" spans="1:22" x14ac:dyDescent="0.3">
      <c r="A53" s="50">
        <f>IF('Common Application'!$I$65=E53,'Common Application'!$J$65,0)</f>
        <v>0</v>
      </c>
      <c r="B53" s="27">
        <f>IF('Common Application'!$I$66=E53,'Common Application'!$J$66,0)</f>
        <v>0</v>
      </c>
      <c r="C53" s="15">
        <f>IF('Common Application'!$I$67=E53,'Common Application'!$J$67,0)</f>
        <v>0</v>
      </c>
      <c r="D53" s="16">
        <f t="shared" si="0"/>
        <v>0</v>
      </c>
      <c r="E53" s="5" t="s">
        <v>212</v>
      </c>
      <c r="F53" s="17">
        <v>90</v>
      </c>
      <c r="G53" s="10">
        <v>1</v>
      </c>
      <c r="H53" s="8" t="s">
        <v>213</v>
      </c>
      <c r="I53" s="9">
        <v>0.55000000000000004</v>
      </c>
      <c r="J53" s="9">
        <v>0.31</v>
      </c>
      <c r="K53" s="9">
        <v>0.02</v>
      </c>
      <c r="L53" s="9">
        <v>0</v>
      </c>
      <c r="M53" s="10">
        <f t="shared" si="1"/>
        <v>0</v>
      </c>
      <c r="N53" s="118" t="s">
        <v>208</v>
      </c>
      <c r="O53" s="12">
        <v>50</v>
      </c>
      <c r="P53" s="8" t="s">
        <v>214</v>
      </c>
      <c r="Q53" s="10">
        <v>42.1</v>
      </c>
      <c r="R53" s="13">
        <f t="shared" si="2"/>
        <v>0</v>
      </c>
      <c r="S53" s="11">
        <f t="shared" si="3"/>
        <v>0</v>
      </c>
      <c r="T53" s="11">
        <f t="shared" si="4"/>
        <v>0</v>
      </c>
      <c r="U53" s="11">
        <f t="shared" si="5"/>
        <v>0</v>
      </c>
      <c r="V53" s="14">
        <f t="shared" si="6"/>
        <v>0</v>
      </c>
    </row>
    <row r="54" spans="1:22" x14ac:dyDescent="0.3">
      <c r="A54" s="50">
        <f>IF('Common Application'!$I$65=E54,'Common Application'!$J$65,0)</f>
        <v>0</v>
      </c>
      <c r="B54" s="27">
        <f>IF('Common Application'!$I$66=E54,'Common Application'!$J$66,0)</f>
        <v>0</v>
      </c>
      <c r="C54" s="15">
        <f>IF('Common Application'!$I$67=E54,'Common Application'!$J$67,0)</f>
        <v>0</v>
      </c>
      <c r="D54" s="16">
        <f t="shared" si="0"/>
        <v>0</v>
      </c>
      <c r="E54" s="5" t="s">
        <v>215</v>
      </c>
      <c r="F54" s="17">
        <v>66</v>
      </c>
      <c r="G54" s="10">
        <v>1.1000000000000001</v>
      </c>
      <c r="H54" s="8" t="s">
        <v>196</v>
      </c>
      <c r="I54" s="9">
        <v>0.56999999999999995</v>
      </c>
      <c r="J54" s="9">
        <v>0.28000000000000003</v>
      </c>
      <c r="K54" s="9">
        <v>0.01</v>
      </c>
      <c r="L54" s="9">
        <v>0.13</v>
      </c>
      <c r="M54" s="10">
        <f t="shared" si="1"/>
        <v>0</v>
      </c>
      <c r="N54" s="118" t="s">
        <v>208</v>
      </c>
      <c r="O54" s="12">
        <v>50</v>
      </c>
      <c r="P54" s="8" t="s">
        <v>175</v>
      </c>
      <c r="Q54" s="10">
        <v>25.7</v>
      </c>
      <c r="R54" s="13">
        <f t="shared" si="2"/>
        <v>0</v>
      </c>
      <c r="S54" s="11">
        <f t="shared" si="3"/>
        <v>0</v>
      </c>
      <c r="T54" s="11">
        <f t="shared" si="4"/>
        <v>0</v>
      </c>
      <c r="U54" s="11">
        <f t="shared" si="5"/>
        <v>0</v>
      </c>
      <c r="V54" s="14">
        <f t="shared" si="6"/>
        <v>0</v>
      </c>
    </row>
    <row r="55" spans="1:22" x14ac:dyDescent="0.3">
      <c r="A55" s="50">
        <f>IF('Common Application'!$I$65=E55,'Common Application'!$J$65,0)</f>
        <v>0</v>
      </c>
      <c r="B55" s="27">
        <f>IF('Common Application'!$I$66=E55,'Common Application'!$J$66,0)</f>
        <v>0</v>
      </c>
      <c r="C55" s="15">
        <f>IF('Common Application'!$I$67=E55,'Common Application'!$J$67,0)</f>
        <v>0</v>
      </c>
      <c r="D55" s="16">
        <f t="shared" si="0"/>
        <v>0</v>
      </c>
      <c r="E55" s="5" t="s">
        <v>216</v>
      </c>
      <c r="F55" s="17">
        <v>46</v>
      </c>
      <c r="G55" s="10">
        <v>1.3</v>
      </c>
      <c r="H55" s="8" t="s">
        <v>217</v>
      </c>
      <c r="I55" s="9">
        <v>0.47</v>
      </c>
      <c r="J55" s="9">
        <v>0.5</v>
      </c>
      <c r="K55" s="9">
        <v>0.03</v>
      </c>
      <c r="L55" s="9">
        <v>0</v>
      </c>
      <c r="M55" s="10">
        <f t="shared" si="1"/>
        <v>0</v>
      </c>
      <c r="N55" s="118" t="s">
        <v>197</v>
      </c>
      <c r="O55" s="12">
        <v>92</v>
      </c>
      <c r="P55" s="8" t="s">
        <v>218</v>
      </c>
      <c r="Q55" s="10">
        <v>7.3</v>
      </c>
      <c r="R55" s="13">
        <f t="shared" si="2"/>
        <v>0</v>
      </c>
      <c r="S55" s="11">
        <f t="shared" si="3"/>
        <v>0</v>
      </c>
      <c r="T55" s="11">
        <f t="shared" si="4"/>
        <v>0</v>
      </c>
      <c r="U55" s="11">
        <f t="shared" si="5"/>
        <v>0</v>
      </c>
      <c r="V55" s="14">
        <f t="shared" si="6"/>
        <v>0</v>
      </c>
    </row>
    <row r="56" spans="1:22" x14ac:dyDescent="0.3">
      <c r="A56" s="50">
        <f>IF('Common Application'!$I$65=E56,'Common Application'!$J$65,0)</f>
        <v>0</v>
      </c>
      <c r="B56" s="27">
        <f>IF('Common Application'!$I$66=E56,'Common Application'!$J$66,0)</f>
        <v>0</v>
      </c>
      <c r="C56" s="15">
        <f>IF('Common Application'!$I$67=E56,'Common Application'!$J$67,0)</f>
        <v>0</v>
      </c>
      <c r="D56" s="16">
        <f t="shared" si="0"/>
        <v>0</v>
      </c>
      <c r="E56" s="5" t="s">
        <v>219</v>
      </c>
      <c r="F56" s="17">
        <v>124</v>
      </c>
      <c r="G56" s="10">
        <v>1</v>
      </c>
      <c r="H56" s="8" t="s">
        <v>220</v>
      </c>
      <c r="I56" s="9">
        <v>0.6</v>
      </c>
      <c r="J56" s="9">
        <v>0.35</v>
      </c>
      <c r="K56" s="9">
        <v>0.05</v>
      </c>
      <c r="L56" s="9">
        <v>0</v>
      </c>
      <c r="M56" s="10">
        <f t="shared" si="1"/>
        <v>0</v>
      </c>
      <c r="N56" s="118" t="s">
        <v>199</v>
      </c>
      <c r="O56" s="12">
        <v>57</v>
      </c>
      <c r="P56" s="8" t="s">
        <v>221</v>
      </c>
      <c r="Q56" s="10">
        <v>60.2</v>
      </c>
      <c r="R56" s="13">
        <f t="shared" si="2"/>
        <v>0</v>
      </c>
      <c r="S56" s="11">
        <f t="shared" si="3"/>
        <v>0</v>
      </c>
      <c r="T56" s="11">
        <f t="shared" si="4"/>
        <v>0</v>
      </c>
      <c r="U56" s="11">
        <f t="shared" si="5"/>
        <v>0</v>
      </c>
      <c r="V56" s="14">
        <f t="shared" si="6"/>
        <v>0</v>
      </c>
    </row>
    <row r="57" spans="1:22" x14ac:dyDescent="0.3">
      <c r="A57" s="50">
        <f>IF('Common Application'!$I$65=E57,'Common Application'!$J$65,0)</f>
        <v>0</v>
      </c>
      <c r="B57" s="27">
        <f>IF('Common Application'!$I$66=E57,'Common Application'!$J$66,0)</f>
        <v>0</v>
      </c>
      <c r="C57" s="15">
        <f>IF('Common Application'!$I$67=E57,'Common Application'!$J$67,0)</f>
        <v>0</v>
      </c>
      <c r="D57" s="16">
        <f t="shared" si="0"/>
        <v>0</v>
      </c>
      <c r="E57" s="5" t="s">
        <v>29</v>
      </c>
      <c r="F57" s="17">
        <v>79</v>
      </c>
      <c r="G57" s="10">
        <v>0.7</v>
      </c>
      <c r="H57" s="8" t="s">
        <v>220</v>
      </c>
      <c r="I57" s="9">
        <v>0.6</v>
      </c>
      <c r="J57" s="9">
        <v>0.35</v>
      </c>
      <c r="K57" s="9">
        <v>0.05</v>
      </c>
      <c r="L57" s="9">
        <v>0</v>
      </c>
      <c r="M57" s="10">
        <f t="shared" si="1"/>
        <v>0</v>
      </c>
      <c r="N57" s="118" t="s">
        <v>222</v>
      </c>
      <c r="O57" s="53">
        <v>56</v>
      </c>
      <c r="P57" s="8" t="s">
        <v>223</v>
      </c>
      <c r="Q57" s="10">
        <v>42</v>
      </c>
      <c r="R57" s="13">
        <f t="shared" si="2"/>
        <v>0</v>
      </c>
      <c r="S57" s="11">
        <f t="shared" si="3"/>
        <v>0</v>
      </c>
      <c r="T57" s="11">
        <f t="shared" si="4"/>
        <v>0</v>
      </c>
      <c r="U57" s="11">
        <f t="shared" si="5"/>
        <v>0</v>
      </c>
      <c r="V57" s="14">
        <f t="shared" si="6"/>
        <v>0</v>
      </c>
    </row>
    <row r="58" spans="1:22" x14ac:dyDescent="0.3">
      <c r="A58" s="54">
        <f>IF('Common Application'!$I$65=E58,'Common Application'!$J$65,0)</f>
        <v>0</v>
      </c>
      <c r="B58" s="55">
        <f>IF('Common Application'!$I$66=E58,'Common Application'!$J$66,0)</f>
        <v>0</v>
      </c>
      <c r="C58" s="56">
        <f>IF('Common Application'!$I$67=E58,'Common Application'!$J$67,0)</f>
        <v>0</v>
      </c>
      <c r="D58" s="57">
        <f t="shared" si="0"/>
        <v>0</v>
      </c>
      <c r="E58" s="58" t="s">
        <v>224</v>
      </c>
      <c r="F58" s="59">
        <v>37.5</v>
      </c>
      <c r="G58" s="60">
        <v>0.7</v>
      </c>
      <c r="H58" s="61" t="s">
        <v>225</v>
      </c>
      <c r="I58" s="62"/>
      <c r="J58" s="62"/>
      <c r="K58" s="62"/>
      <c r="L58" s="62"/>
      <c r="M58" s="60"/>
      <c r="N58" s="119" t="s">
        <v>226</v>
      </c>
      <c r="O58" s="64">
        <v>55</v>
      </c>
      <c r="P58" s="63" t="s">
        <v>226</v>
      </c>
      <c r="Q58" s="60"/>
      <c r="R58" s="65">
        <f t="shared" si="2"/>
        <v>0</v>
      </c>
      <c r="S58" s="66">
        <f t="shared" si="3"/>
        <v>0</v>
      </c>
      <c r="T58" s="66">
        <f t="shared" si="4"/>
        <v>0</v>
      </c>
      <c r="U58" s="66">
        <f t="shared" si="5"/>
        <v>0</v>
      </c>
      <c r="V58" s="67">
        <f t="shared" si="6"/>
        <v>0</v>
      </c>
    </row>
    <row r="59" spans="1:22" x14ac:dyDescent="0.3">
      <c r="A59" s="50">
        <f>IF('Common Application'!$I$65=E59,'Common Application'!$J$65,0)</f>
        <v>0</v>
      </c>
      <c r="B59" s="27">
        <f>IF('Common Application'!$I$66=E59,'Common Application'!$J$66,0)</f>
        <v>0</v>
      </c>
      <c r="C59" s="15">
        <f>IF('Common Application'!$I$67=E59,'Common Application'!$J$67,0)</f>
        <v>0</v>
      </c>
      <c r="D59" s="16">
        <f t="shared" si="0"/>
        <v>0</v>
      </c>
      <c r="E59" s="5" t="s">
        <v>227</v>
      </c>
      <c r="F59" s="17">
        <v>47</v>
      </c>
      <c r="G59" s="10">
        <v>1.5</v>
      </c>
      <c r="H59" s="8" t="s">
        <v>228</v>
      </c>
      <c r="I59" s="9">
        <v>0.77</v>
      </c>
      <c r="J59" s="9">
        <v>0.2</v>
      </c>
      <c r="K59" s="9">
        <v>0.02</v>
      </c>
      <c r="L59" s="9">
        <v>0</v>
      </c>
      <c r="M59" s="10">
        <f t="shared" ref="M59:M66" si="7">(F59*I59*$E$69)+(F59*J59*$F$69)+(F59*K59*$G$69)+(F59*L59*$H$69)</f>
        <v>0</v>
      </c>
      <c r="N59" s="117" t="s">
        <v>172</v>
      </c>
      <c r="O59" s="12">
        <v>67</v>
      </c>
      <c r="P59" s="8" t="s">
        <v>229</v>
      </c>
      <c r="Q59" s="10">
        <v>8</v>
      </c>
      <c r="R59" s="13">
        <f t="shared" si="2"/>
        <v>0</v>
      </c>
      <c r="S59" s="11">
        <f t="shared" si="3"/>
        <v>0</v>
      </c>
      <c r="T59" s="11">
        <f t="shared" si="4"/>
        <v>0</v>
      </c>
      <c r="U59" s="11">
        <f t="shared" si="5"/>
        <v>0</v>
      </c>
      <c r="V59" s="14">
        <f t="shared" si="6"/>
        <v>0</v>
      </c>
    </row>
    <row r="60" spans="1:22" x14ac:dyDescent="0.3">
      <c r="A60" s="50">
        <f>IF('Common Application'!$I$65=E60,'Common Application'!$J$65,0)</f>
        <v>0</v>
      </c>
      <c r="B60" s="27">
        <f>IF('Common Application'!$I$66=E60,'Common Application'!$J$66,0)</f>
        <v>0</v>
      </c>
      <c r="C60" s="15">
        <f>IF('Common Application'!$I$67=E60,'Common Application'!$J$67,0)</f>
        <v>0</v>
      </c>
      <c r="D60" s="16">
        <f t="shared" si="0"/>
        <v>0</v>
      </c>
      <c r="E60" s="5" t="s">
        <v>230</v>
      </c>
      <c r="F60" s="17">
        <v>192</v>
      </c>
      <c r="G60" s="10">
        <v>1.5</v>
      </c>
      <c r="H60" s="8" t="s">
        <v>228</v>
      </c>
      <c r="I60" s="9">
        <v>0.77</v>
      </c>
      <c r="J60" s="9">
        <v>0.2</v>
      </c>
      <c r="K60" s="9">
        <v>0.02</v>
      </c>
      <c r="L60" s="9">
        <v>0</v>
      </c>
      <c r="M60" s="10">
        <f t="shared" si="7"/>
        <v>0</v>
      </c>
      <c r="N60" s="117" t="s">
        <v>172</v>
      </c>
      <c r="O60" s="12">
        <v>67</v>
      </c>
      <c r="P60" s="8" t="s">
        <v>229</v>
      </c>
      <c r="Q60" s="10">
        <v>8</v>
      </c>
      <c r="R60" s="13">
        <f t="shared" si="2"/>
        <v>0</v>
      </c>
      <c r="S60" s="11">
        <f t="shared" si="3"/>
        <v>0</v>
      </c>
      <c r="T60" s="11">
        <f t="shared" si="4"/>
        <v>0</v>
      </c>
      <c r="U60" s="11">
        <f t="shared" si="5"/>
        <v>0</v>
      </c>
      <c r="V60" s="14">
        <f t="shared" si="6"/>
        <v>0</v>
      </c>
    </row>
    <row r="61" spans="1:22" x14ac:dyDescent="0.3">
      <c r="A61" s="50">
        <f>IF('Common Application'!$I$65=E61,'Common Application'!$J$65,0)</f>
        <v>0</v>
      </c>
      <c r="B61" s="27">
        <f>IF('Common Application'!$I$66=E61,'Common Application'!$J$66,0)</f>
        <v>0</v>
      </c>
      <c r="C61" s="15">
        <f>IF('Common Application'!$I$67=E61,'Common Application'!$J$67,0)</f>
        <v>0</v>
      </c>
      <c r="D61" s="16">
        <f t="shared" si="0"/>
        <v>0</v>
      </c>
      <c r="E61" s="5" t="s">
        <v>36</v>
      </c>
      <c r="F61" s="17">
        <v>72</v>
      </c>
      <c r="G61" s="10">
        <v>1.5</v>
      </c>
      <c r="H61" s="8" t="s">
        <v>228</v>
      </c>
      <c r="I61" s="9">
        <v>0.77</v>
      </c>
      <c r="J61" s="9">
        <v>0.2</v>
      </c>
      <c r="K61" s="9">
        <v>0.02</v>
      </c>
      <c r="L61" s="9">
        <v>0</v>
      </c>
      <c r="M61" s="10">
        <f t="shared" si="7"/>
        <v>0</v>
      </c>
      <c r="N61" s="117" t="s">
        <v>172</v>
      </c>
      <c r="O61" s="12">
        <v>67</v>
      </c>
      <c r="P61" s="8" t="s">
        <v>229</v>
      </c>
      <c r="Q61" s="10">
        <v>8</v>
      </c>
      <c r="R61" s="13">
        <f t="shared" si="2"/>
        <v>0</v>
      </c>
      <c r="S61" s="11">
        <f t="shared" si="3"/>
        <v>0</v>
      </c>
      <c r="T61" s="11">
        <f t="shared" si="4"/>
        <v>0</v>
      </c>
      <c r="U61" s="11">
        <f t="shared" si="5"/>
        <v>0</v>
      </c>
      <c r="V61" s="14">
        <f t="shared" si="6"/>
        <v>0</v>
      </c>
    </row>
    <row r="62" spans="1:22" x14ac:dyDescent="0.3">
      <c r="A62" s="50">
        <f>IF('Common Application'!$I$65=E62,'Common Application'!$J$65,0)</f>
        <v>0</v>
      </c>
      <c r="B62" s="27">
        <f>IF('Common Application'!$I$66=E62,'Common Application'!$J$66,0)</f>
        <v>0</v>
      </c>
      <c r="C62" s="15">
        <f>IF('Common Application'!$I$67=E62,'Common Application'!$J$67,0)</f>
        <v>0</v>
      </c>
      <c r="D62" s="16">
        <f t="shared" si="0"/>
        <v>0</v>
      </c>
      <c r="E62" s="5" t="s">
        <v>231</v>
      </c>
      <c r="F62" s="17">
        <v>107</v>
      </c>
      <c r="G62" s="10">
        <v>1.5</v>
      </c>
      <c r="H62" s="8" t="s">
        <v>232</v>
      </c>
      <c r="I62" s="9">
        <v>0.66</v>
      </c>
      <c r="J62" s="9">
        <v>0.34</v>
      </c>
      <c r="K62" s="9">
        <v>0</v>
      </c>
      <c r="L62" s="9">
        <v>0</v>
      </c>
      <c r="M62" s="10">
        <f t="shared" si="7"/>
        <v>0</v>
      </c>
      <c r="N62" s="117" t="s">
        <v>172</v>
      </c>
      <c r="O62" s="12">
        <v>67</v>
      </c>
      <c r="P62" s="8" t="s">
        <v>232</v>
      </c>
      <c r="Q62" s="10">
        <v>11.8</v>
      </c>
      <c r="R62" s="13">
        <f t="shared" si="2"/>
        <v>0</v>
      </c>
      <c r="S62" s="11">
        <f t="shared" si="3"/>
        <v>0</v>
      </c>
      <c r="T62" s="11">
        <f t="shared" si="4"/>
        <v>0</v>
      </c>
      <c r="U62" s="11">
        <f t="shared" si="5"/>
        <v>0</v>
      </c>
      <c r="V62" s="14">
        <f t="shared" si="6"/>
        <v>0</v>
      </c>
    </row>
    <row r="63" spans="1:22" x14ac:dyDescent="0.3">
      <c r="A63" s="50">
        <f>IF('Common Application'!$I$65=E63,'Common Application'!$J$65,0)</f>
        <v>0</v>
      </c>
      <c r="B63" s="27">
        <f>IF('Common Application'!$I$66=E63,'Common Application'!$J$66,0)</f>
        <v>0</v>
      </c>
      <c r="C63" s="15">
        <f>IF('Common Application'!$I$67=E63,'Common Application'!$J$67,0)</f>
        <v>0</v>
      </c>
      <c r="D63" s="16">
        <f t="shared" si="0"/>
        <v>0</v>
      </c>
      <c r="E63" s="5" t="s">
        <v>233</v>
      </c>
      <c r="F63" s="17">
        <v>31</v>
      </c>
      <c r="G63" s="10">
        <v>0.8</v>
      </c>
      <c r="H63" s="8" t="s">
        <v>234</v>
      </c>
      <c r="I63" s="9">
        <v>0.66</v>
      </c>
      <c r="J63" s="9">
        <v>0.32</v>
      </c>
      <c r="K63" s="9">
        <v>0</v>
      </c>
      <c r="L63" s="9">
        <v>0</v>
      </c>
      <c r="M63" s="10">
        <f t="shared" si="7"/>
        <v>0</v>
      </c>
      <c r="N63" s="117" t="s">
        <v>172</v>
      </c>
      <c r="O63" s="12">
        <v>67</v>
      </c>
      <c r="P63" s="8" t="s">
        <v>234</v>
      </c>
      <c r="Q63" s="10">
        <v>3.4</v>
      </c>
      <c r="R63" s="13">
        <f t="shared" si="2"/>
        <v>0</v>
      </c>
      <c r="S63" s="11">
        <f t="shared" si="3"/>
        <v>0</v>
      </c>
      <c r="T63" s="11">
        <f t="shared" si="4"/>
        <v>0</v>
      </c>
      <c r="U63" s="11">
        <f t="shared" si="5"/>
        <v>0</v>
      </c>
      <c r="V63" s="14">
        <f t="shared" si="6"/>
        <v>0</v>
      </c>
    </row>
    <row r="64" spans="1:22" x14ac:dyDescent="0.3">
      <c r="A64" s="50">
        <f>IF('Common Application'!$I$65=E64,'Common Application'!$J$65,0)</f>
        <v>0</v>
      </c>
      <c r="B64" s="27">
        <f>IF('Common Application'!$I$66=E64,'Common Application'!$J$66,0)</f>
        <v>0</v>
      </c>
      <c r="C64" s="15">
        <f>IF('Common Application'!$I$67=E64,'Common Application'!$J$67,0)</f>
        <v>0</v>
      </c>
      <c r="D64" s="16">
        <f t="shared" si="0"/>
        <v>0</v>
      </c>
      <c r="E64" s="5" t="s">
        <v>235</v>
      </c>
      <c r="F64" s="17">
        <v>77</v>
      </c>
      <c r="G64" s="10">
        <v>1.4</v>
      </c>
      <c r="H64" s="8" t="s">
        <v>236</v>
      </c>
      <c r="I64" s="9">
        <v>0.47</v>
      </c>
      <c r="J64" s="9">
        <v>0.45</v>
      </c>
      <c r="K64" s="9">
        <v>0.06</v>
      </c>
      <c r="L64" s="9">
        <v>0</v>
      </c>
      <c r="M64" s="10">
        <f t="shared" si="7"/>
        <v>0</v>
      </c>
      <c r="N64" s="117" t="s">
        <v>172</v>
      </c>
      <c r="O64" s="12">
        <v>67</v>
      </c>
      <c r="P64" s="8" t="s">
        <v>237</v>
      </c>
      <c r="Q64" s="10">
        <v>12.6</v>
      </c>
      <c r="R64" s="13">
        <f t="shared" si="2"/>
        <v>0</v>
      </c>
      <c r="S64" s="11">
        <f t="shared" si="3"/>
        <v>0</v>
      </c>
      <c r="T64" s="11">
        <f t="shared" si="4"/>
        <v>0</v>
      </c>
      <c r="U64" s="11">
        <f t="shared" si="5"/>
        <v>0</v>
      </c>
      <c r="V64" s="14">
        <f t="shared" si="6"/>
        <v>0</v>
      </c>
    </row>
    <row r="65" spans="1:22" x14ac:dyDescent="0.3">
      <c r="A65" s="50">
        <f>IF('Common Application'!$I$65=E65,'Common Application'!$J$65,0)</f>
        <v>0</v>
      </c>
      <c r="B65" s="27">
        <f>IF('Common Application'!$I$66=E65,'Common Application'!$J$66,0)</f>
        <v>0</v>
      </c>
      <c r="C65" s="15">
        <f>IF('Common Application'!$I$67=E65,'Common Application'!$J$67,0)</f>
        <v>0</v>
      </c>
      <c r="D65" s="16">
        <f t="shared" si="0"/>
        <v>0</v>
      </c>
      <c r="E65" s="5" t="s">
        <v>238</v>
      </c>
      <c r="F65" s="17">
        <v>26</v>
      </c>
      <c r="G65" s="10">
        <v>0.8</v>
      </c>
      <c r="H65" s="8" t="s">
        <v>234</v>
      </c>
      <c r="I65" s="9">
        <v>0.66</v>
      </c>
      <c r="J65" s="9">
        <v>0.32</v>
      </c>
      <c r="K65" s="9">
        <v>0</v>
      </c>
      <c r="L65" s="9">
        <v>0</v>
      </c>
      <c r="M65" s="10">
        <f t="shared" si="7"/>
        <v>0</v>
      </c>
      <c r="N65" s="117" t="s">
        <v>172</v>
      </c>
      <c r="O65" s="12">
        <v>67</v>
      </c>
      <c r="P65" s="8" t="s">
        <v>234</v>
      </c>
      <c r="Q65" s="10">
        <v>3.4</v>
      </c>
      <c r="R65" s="13">
        <f t="shared" si="2"/>
        <v>0</v>
      </c>
      <c r="S65" s="11">
        <f t="shared" si="3"/>
        <v>0</v>
      </c>
      <c r="T65" s="11">
        <f t="shared" si="4"/>
        <v>0</v>
      </c>
      <c r="U65" s="11">
        <f t="shared" si="5"/>
        <v>0</v>
      </c>
      <c r="V65" s="14">
        <f t="shared" si="6"/>
        <v>0</v>
      </c>
    </row>
    <row r="66" spans="1:22" ht="15" thickBot="1" x14ac:dyDescent="0.35">
      <c r="A66" s="51">
        <f>IF('Common Application'!$I$65=E66,'Common Application'!$J$65,0)</f>
        <v>0</v>
      </c>
      <c r="B66" s="38">
        <f>IF('Common Application'!$I$66=E66,'Common Application'!$J$66,0)</f>
        <v>0</v>
      </c>
      <c r="C66" s="52">
        <f>IF('Common Application'!$I$67=E66,'Common Application'!$J$67,0)</f>
        <v>0</v>
      </c>
      <c r="D66" s="39">
        <f t="shared" si="0"/>
        <v>0</v>
      </c>
      <c r="E66" s="40" t="s">
        <v>239</v>
      </c>
      <c r="F66" s="41">
        <v>127</v>
      </c>
      <c r="G66" s="42">
        <v>0.8</v>
      </c>
      <c r="H66" s="43" t="s">
        <v>234</v>
      </c>
      <c r="I66" s="44">
        <v>0.66</v>
      </c>
      <c r="J66" s="44">
        <v>0.32</v>
      </c>
      <c r="K66" s="44">
        <v>0</v>
      </c>
      <c r="L66" s="44">
        <v>0</v>
      </c>
      <c r="M66" s="45">
        <f t="shared" si="7"/>
        <v>0</v>
      </c>
      <c r="N66" s="120" t="s">
        <v>172</v>
      </c>
      <c r="O66" s="47">
        <v>67</v>
      </c>
      <c r="P66" s="43" t="s">
        <v>234</v>
      </c>
      <c r="Q66" s="45">
        <v>3.4</v>
      </c>
      <c r="R66" s="48">
        <f t="shared" si="2"/>
        <v>0</v>
      </c>
      <c r="S66" s="46">
        <f t="shared" si="3"/>
        <v>0</v>
      </c>
      <c r="T66" s="46">
        <f t="shared" si="4"/>
        <v>0</v>
      </c>
      <c r="U66" s="46">
        <f t="shared" si="5"/>
        <v>0</v>
      </c>
      <c r="V66" s="49">
        <f t="shared" si="6"/>
        <v>0</v>
      </c>
    </row>
    <row r="67" spans="1:22" ht="15.6" thickTop="1" thickBot="1" x14ac:dyDescent="0.35">
      <c r="A67" s="18"/>
      <c r="B67" s="18"/>
      <c r="C67" s="19" t="s">
        <v>240</v>
      </c>
      <c r="D67" s="20">
        <f>SUM(D27:D66)</f>
        <v>0</v>
      </c>
      <c r="E67" s="18"/>
      <c r="F67" s="18"/>
      <c r="G67" s="18"/>
      <c r="H67" s="18"/>
      <c r="I67" s="18"/>
      <c r="J67" s="18"/>
      <c r="K67" s="18"/>
      <c r="L67" s="18"/>
      <c r="M67" s="18"/>
      <c r="N67" s="121"/>
      <c r="O67" s="18"/>
      <c r="P67" s="18"/>
      <c r="Q67" s="35" t="s">
        <v>240</v>
      </c>
      <c r="R67" s="36">
        <f>SUM(R27:R66)</f>
        <v>0</v>
      </c>
      <c r="S67" s="36">
        <f>SUM(S27:S66)</f>
        <v>0</v>
      </c>
      <c r="T67" s="36">
        <f>SUM(T27:T66)</f>
        <v>0</v>
      </c>
      <c r="U67" s="36">
        <f>SUM(U27:U66)</f>
        <v>0</v>
      </c>
      <c r="V67" s="37">
        <f>SUM(V27:V66)</f>
        <v>0</v>
      </c>
    </row>
    <row r="71" spans="1:22" x14ac:dyDescent="0.3">
      <c r="C71" s="128" t="s">
        <v>500</v>
      </c>
      <c r="D71" s="128"/>
      <c r="E71" s="128"/>
      <c r="H71" s="123" t="s">
        <v>485</v>
      </c>
      <c r="I71" s="124"/>
    </row>
    <row r="72" spans="1:22" x14ac:dyDescent="0.3">
      <c r="C72" s="125" t="s">
        <v>501</v>
      </c>
      <c r="D72" s="130" t="s">
        <v>502</v>
      </c>
      <c r="E72" s="125"/>
      <c r="H72" s="125" t="s">
        <v>486</v>
      </c>
      <c r="I72" s="126" t="s">
        <v>487</v>
      </c>
    </row>
    <row r="73" spans="1:22" x14ac:dyDescent="0.3">
      <c r="C73" s="127" t="s">
        <v>156</v>
      </c>
      <c r="D73" s="129">
        <v>0.11330763094921563</v>
      </c>
      <c r="E73" s="128"/>
      <c r="H73" s="127" t="s">
        <v>488</v>
      </c>
      <c r="I73" s="127">
        <v>1</v>
      </c>
    </row>
    <row r="74" spans="1:22" x14ac:dyDescent="0.3">
      <c r="C74" s="127" t="s">
        <v>503</v>
      </c>
      <c r="D74" s="129">
        <v>9.5049999999999996E-2</v>
      </c>
      <c r="E74" s="128"/>
      <c r="H74" s="127" t="s">
        <v>489</v>
      </c>
      <c r="I74" s="127">
        <v>1000</v>
      </c>
    </row>
    <row r="75" spans="1:22" x14ac:dyDescent="0.3">
      <c r="C75" s="127" t="s">
        <v>469</v>
      </c>
      <c r="D75" s="129">
        <v>5.3109999999999997E-2</v>
      </c>
      <c r="E75" s="128"/>
      <c r="H75" s="127" t="s">
        <v>490</v>
      </c>
      <c r="I75" s="127">
        <v>947.81700000000001</v>
      </c>
    </row>
    <row r="76" spans="1:22" x14ac:dyDescent="0.3">
      <c r="C76" s="127" t="s">
        <v>504</v>
      </c>
      <c r="D76" s="129">
        <v>6.4250000000000002E-2</v>
      </c>
      <c r="E76" s="128"/>
      <c r="H76" s="127" t="s">
        <v>478</v>
      </c>
      <c r="I76" s="127">
        <v>3.41214</v>
      </c>
    </row>
    <row r="77" spans="1:22" x14ac:dyDescent="0.3">
      <c r="C77" s="127" t="s">
        <v>505</v>
      </c>
      <c r="D77" s="129">
        <v>7.4209999999999998E-2</v>
      </c>
      <c r="E77" s="128"/>
      <c r="H77" s="127" t="s">
        <v>491</v>
      </c>
      <c r="I77" s="127">
        <v>3412.14</v>
      </c>
    </row>
    <row r="78" spans="1:22" x14ac:dyDescent="0.3">
      <c r="C78" s="127" t="s">
        <v>481</v>
      </c>
      <c r="D78" s="129">
        <v>6.6400000000000001E-2</v>
      </c>
      <c r="E78" s="128"/>
      <c r="H78" s="127" t="s">
        <v>492</v>
      </c>
      <c r="I78" s="127">
        <v>1.194</v>
      </c>
    </row>
    <row r="79" spans="1:22" x14ac:dyDescent="0.3">
      <c r="C79" s="127" t="s">
        <v>480</v>
      </c>
      <c r="D79" s="129">
        <v>5.2700000000000004E-2</v>
      </c>
      <c r="E79" s="128"/>
      <c r="H79" s="127" t="s">
        <v>493</v>
      </c>
      <c r="I79" s="127">
        <v>1194</v>
      </c>
    </row>
    <row r="80" spans="1:22" x14ac:dyDescent="0.3">
      <c r="C80" s="127" t="s">
        <v>475</v>
      </c>
      <c r="D80" s="129">
        <v>7.3889999999999997E-2</v>
      </c>
      <c r="E80" s="128"/>
      <c r="H80" s="127" t="s">
        <v>494</v>
      </c>
      <c r="I80" s="127">
        <v>1194000</v>
      </c>
    </row>
    <row r="81" spans="3:9" x14ac:dyDescent="0.3">
      <c r="C81" s="127" t="s">
        <v>474</v>
      </c>
      <c r="D81" s="129">
        <v>4.931E-2</v>
      </c>
      <c r="E81" s="128"/>
      <c r="H81" s="127" t="s">
        <v>479</v>
      </c>
      <c r="I81" s="127">
        <v>100</v>
      </c>
    </row>
    <row r="82" spans="3:9" x14ac:dyDescent="0.3">
      <c r="H82" s="127" t="s">
        <v>495</v>
      </c>
      <c r="I82" s="127">
        <v>2.6320000000000001</v>
      </c>
    </row>
    <row r="83" spans="3:9" x14ac:dyDescent="0.3">
      <c r="H83" s="127" t="s">
        <v>473</v>
      </c>
      <c r="I83" s="127">
        <v>17480</v>
      </c>
    </row>
    <row r="84" spans="3:9" x14ac:dyDescent="0.3">
      <c r="H84" s="127" t="s">
        <v>496</v>
      </c>
      <c r="I84" s="127">
        <v>12</v>
      </c>
    </row>
    <row r="85" spans="3:9" x14ac:dyDescent="0.3">
      <c r="H85" s="127" t="s">
        <v>497</v>
      </c>
      <c r="I85" s="127">
        <v>1.026</v>
      </c>
    </row>
    <row r="86" spans="3:9" x14ac:dyDescent="0.3">
      <c r="H86" s="127" t="s">
        <v>498</v>
      </c>
      <c r="I86" s="127">
        <v>102.6</v>
      </c>
    </row>
    <row r="87" spans="3:9" x14ac:dyDescent="0.3">
      <c r="H87" s="127" t="s">
        <v>499</v>
      </c>
      <c r="I87" s="127">
        <v>1026</v>
      </c>
    </row>
    <row r="88" spans="3:9" x14ac:dyDescent="0.3">
      <c r="H88" s="127" t="s">
        <v>476</v>
      </c>
      <c r="I88" s="127">
        <v>36.302999999999997</v>
      </c>
    </row>
  </sheetData>
  <sortState xmlns:xlrd2="http://schemas.microsoft.com/office/spreadsheetml/2017/richdata2" ref="E2:E11">
    <sortCondition ref="E2:E11"/>
  </sortState>
  <mergeCells count="29">
    <mergeCell ref="R24:R26"/>
    <mergeCell ref="R20:V23"/>
    <mergeCell ref="H21:M22"/>
    <mergeCell ref="A24:A26"/>
    <mergeCell ref="B24:B26"/>
    <mergeCell ref="C24:C26"/>
    <mergeCell ref="D24:D26"/>
    <mergeCell ref="E24:E26"/>
    <mergeCell ref="S24:S26"/>
    <mergeCell ref="T24:T26"/>
    <mergeCell ref="U24:U26"/>
    <mergeCell ref="V24:V26"/>
    <mergeCell ref="M24:M26"/>
    <mergeCell ref="N24:N26"/>
    <mergeCell ref="O24:O26"/>
    <mergeCell ref="P24:P26"/>
    <mergeCell ref="Q24:Q26"/>
    <mergeCell ref="A20:C23"/>
    <mergeCell ref="E20:G23"/>
    <mergeCell ref="H20:M20"/>
    <mergeCell ref="J24:J26"/>
    <mergeCell ref="K24:K26"/>
    <mergeCell ref="L24:L26"/>
    <mergeCell ref="N20:O23"/>
    <mergeCell ref="P20:Q23"/>
    <mergeCell ref="I24:I26"/>
    <mergeCell ref="F24:F26"/>
    <mergeCell ref="G24:G26"/>
    <mergeCell ref="H24:H26"/>
  </mergeCells>
  <dataValidations count="1">
    <dataValidation allowBlank="1" showErrorMessage="1" sqref="A27:D66" xr:uid="{00000000-0002-0000-0200-000000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A55"/>
  <sheetViews>
    <sheetView topLeftCell="A31" zoomScaleNormal="100" workbookViewId="0">
      <selection activeCell="D25" sqref="D25"/>
    </sheetView>
  </sheetViews>
  <sheetFormatPr defaultColWidth="8.88671875" defaultRowHeight="13.2" x14ac:dyDescent="0.3"/>
  <cols>
    <col min="1" max="1" width="8.88671875" style="21"/>
    <col min="2" max="2" width="4.109375" style="23" customWidth="1"/>
    <col min="3" max="3" width="66.88671875" style="23" customWidth="1"/>
    <col min="4" max="4" width="18.88671875" style="24" customWidth="1"/>
    <col min="5" max="5" width="18.88671875" style="25" customWidth="1"/>
    <col min="6" max="6" width="71.88671875" style="26" customWidth="1"/>
    <col min="7" max="27" width="8.88671875" style="21"/>
    <col min="28" max="31" width="8.88671875" style="23"/>
    <col min="32" max="32" width="26.109375" style="23" customWidth="1"/>
    <col min="33" max="34" width="8.88671875" style="23"/>
    <col min="35" max="35" width="16.88671875" style="23" customWidth="1"/>
    <col min="36" max="39" width="8.88671875" style="23"/>
    <col min="40" max="40" width="10.109375" style="23" customWidth="1"/>
    <col min="41" max="41" width="22.44140625" style="23" customWidth="1"/>
    <col min="42" max="42" width="8.88671875" style="23"/>
    <col min="43" max="43" width="21" style="23" customWidth="1"/>
    <col min="44" max="44" width="8.88671875" style="23"/>
    <col min="45" max="46" width="10.109375" style="23" customWidth="1"/>
    <col min="47" max="47" width="10.44140625" style="23" customWidth="1"/>
    <col min="48" max="48" width="8.88671875" style="23"/>
    <col min="49" max="49" width="9.88671875" style="23" customWidth="1"/>
    <col min="50" max="16384" width="8.88671875" style="23"/>
  </cols>
  <sheetData>
    <row r="1" spans="2:6" ht="43.5" customHeight="1" thickBot="1" x14ac:dyDescent="0.35">
      <c r="B1" s="33" t="s">
        <v>241</v>
      </c>
      <c r="C1" s="28"/>
      <c r="D1" s="29"/>
      <c r="E1" s="28"/>
      <c r="F1" s="32"/>
    </row>
    <row r="2" spans="2:6" x14ac:dyDescent="0.3">
      <c r="B2" s="75" t="s">
        <v>242</v>
      </c>
      <c r="C2" s="76"/>
      <c r="D2" s="76"/>
      <c r="E2" s="76"/>
      <c r="F2" s="77"/>
    </row>
    <row r="3" spans="2:6" ht="15.6" customHeight="1" x14ac:dyDescent="0.3">
      <c r="B3" s="78"/>
      <c r="C3" s="79" t="s">
        <v>243</v>
      </c>
      <c r="D3" s="79" t="s">
        <v>244</v>
      </c>
      <c r="E3" s="79"/>
      <c r="F3" s="80" t="s">
        <v>245</v>
      </c>
    </row>
    <row r="4" spans="2:6" x14ac:dyDescent="0.3">
      <c r="B4" s="78"/>
      <c r="C4" s="79" t="s">
        <v>246</v>
      </c>
      <c r="D4" s="79" t="s">
        <v>244</v>
      </c>
      <c r="E4" s="79"/>
      <c r="F4" s="81"/>
    </row>
    <row r="5" spans="2:6" x14ac:dyDescent="0.3">
      <c r="B5" s="78"/>
      <c r="C5" s="79" t="s">
        <v>247</v>
      </c>
      <c r="D5" s="79"/>
      <c r="E5" s="79"/>
      <c r="F5" s="82" t="s">
        <v>248</v>
      </c>
    </row>
    <row r="6" spans="2:6" x14ac:dyDescent="0.3">
      <c r="B6" s="78"/>
      <c r="C6" s="79" t="s">
        <v>249</v>
      </c>
      <c r="D6" s="79"/>
      <c r="E6" s="79"/>
      <c r="F6" s="81"/>
    </row>
    <row r="7" spans="2:6" x14ac:dyDescent="0.3">
      <c r="B7" s="78"/>
      <c r="C7" s="79" t="s">
        <v>250</v>
      </c>
      <c r="D7" s="79"/>
      <c r="E7" s="79"/>
      <c r="F7" s="81"/>
    </row>
    <row r="8" spans="2:6" x14ac:dyDescent="0.3">
      <c r="B8" s="78"/>
      <c r="C8" s="79" t="s">
        <v>251</v>
      </c>
      <c r="D8" s="79"/>
      <c r="E8" s="79"/>
      <c r="F8" s="81"/>
    </row>
    <row r="9" spans="2:6" x14ac:dyDescent="0.3">
      <c r="B9" s="78"/>
      <c r="C9" s="79" t="s">
        <v>252</v>
      </c>
      <c r="D9" s="79"/>
      <c r="E9" s="79"/>
      <c r="F9" s="81"/>
    </row>
    <row r="10" spans="2:6" x14ac:dyDescent="0.3">
      <c r="B10" s="78"/>
      <c r="C10" s="79" t="s">
        <v>74</v>
      </c>
      <c r="D10" s="83" t="s">
        <v>253</v>
      </c>
      <c r="E10" s="83"/>
      <c r="F10" s="81"/>
    </row>
    <row r="11" spans="2:6" x14ac:dyDescent="0.3">
      <c r="B11" s="78"/>
      <c r="C11" s="79" t="s">
        <v>254</v>
      </c>
      <c r="D11" s="83" t="s">
        <v>253</v>
      </c>
      <c r="E11" s="83"/>
      <c r="F11" s="81"/>
    </row>
    <row r="12" spans="2:6" x14ac:dyDescent="0.3">
      <c r="B12" s="78"/>
      <c r="C12" s="79" t="s">
        <v>255</v>
      </c>
      <c r="D12" s="83" t="s">
        <v>253</v>
      </c>
      <c r="E12" s="83"/>
      <c r="F12" s="81"/>
    </row>
    <row r="13" spans="2:6" x14ac:dyDescent="0.3">
      <c r="B13" s="78"/>
      <c r="C13" s="79" t="s">
        <v>256</v>
      </c>
      <c r="D13" s="83" t="s">
        <v>257</v>
      </c>
      <c r="E13" s="83"/>
      <c r="F13" s="81"/>
    </row>
    <row r="14" spans="2:6" x14ac:dyDescent="0.3">
      <c r="B14" s="78"/>
      <c r="C14" s="79" t="s">
        <v>258</v>
      </c>
      <c r="D14" s="83" t="s">
        <v>259</v>
      </c>
      <c r="E14" s="83"/>
      <c r="F14" s="81"/>
    </row>
    <row r="15" spans="2:6" x14ac:dyDescent="0.3">
      <c r="B15" s="78"/>
      <c r="C15" s="79" t="s">
        <v>260</v>
      </c>
      <c r="D15" s="83" t="s">
        <v>259</v>
      </c>
      <c r="E15" s="83"/>
      <c r="F15" s="81"/>
    </row>
    <row r="16" spans="2:6" x14ac:dyDescent="0.3">
      <c r="B16" s="78"/>
      <c r="C16" s="79" t="s">
        <v>261</v>
      </c>
      <c r="D16" s="83"/>
      <c r="E16" s="83"/>
      <c r="F16" s="81"/>
    </row>
    <row r="17" spans="2:6" x14ac:dyDescent="0.3">
      <c r="B17" s="78"/>
      <c r="C17" s="79" t="s">
        <v>262</v>
      </c>
      <c r="D17" s="83" t="s">
        <v>263</v>
      </c>
      <c r="E17" s="83"/>
      <c r="F17" s="81"/>
    </row>
    <row r="18" spans="2:6" x14ac:dyDescent="0.3">
      <c r="B18" s="78"/>
      <c r="C18" s="79" t="s">
        <v>264</v>
      </c>
      <c r="D18" s="79"/>
      <c r="E18" s="79"/>
      <c r="F18" s="81"/>
    </row>
    <row r="19" spans="2:6" x14ac:dyDescent="0.3">
      <c r="B19" s="78"/>
      <c r="C19" s="79" t="s">
        <v>265</v>
      </c>
      <c r="D19" s="79"/>
      <c r="E19" s="79"/>
      <c r="F19" s="81"/>
    </row>
    <row r="20" spans="2:6" x14ac:dyDescent="0.3">
      <c r="B20" s="78"/>
      <c r="C20" s="79" t="s">
        <v>266</v>
      </c>
      <c r="D20" s="79"/>
      <c r="E20" s="79"/>
      <c r="F20" s="81"/>
    </row>
    <row r="21" spans="2:6" x14ac:dyDescent="0.3">
      <c r="B21" s="78"/>
      <c r="C21" s="79" t="s">
        <v>267</v>
      </c>
      <c r="D21" s="79"/>
      <c r="E21" s="79"/>
      <c r="F21" s="81"/>
    </row>
    <row r="22" spans="2:6" x14ac:dyDescent="0.3">
      <c r="B22" s="78"/>
      <c r="C22" s="79" t="s">
        <v>268</v>
      </c>
      <c r="D22" s="79"/>
      <c r="E22" s="79"/>
      <c r="F22" s="81"/>
    </row>
    <row r="23" spans="2:6" x14ac:dyDescent="0.3">
      <c r="B23" s="78"/>
      <c r="C23" s="79" t="s">
        <v>269</v>
      </c>
      <c r="D23" s="79"/>
      <c r="E23" s="79"/>
      <c r="F23" s="81"/>
    </row>
    <row r="24" spans="2:6" x14ac:dyDescent="0.3">
      <c r="B24" s="78"/>
      <c r="C24" s="79" t="s">
        <v>270</v>
      </c>
      <c r="D24" s="79"/>
      <c r="E24" s="79"/>
      <c r="F24" s="81"/>
    </row>
    <row r="25" spans="2:6" x14ac:dyDescent="0.3">
      <c r="B25" s="30"/>
      <c r="C25" s="28"/>
      <c r="D25" s="28"/>
      <c r="E25" s="28"/>
      <c r="F25" s="31"/>
    </row>
    <row r="26" spans="2:6" x14ac:dyDescent="0.3">
      <c r="B26" s="84" t="s">
        <v>271</v>
      </c>
      <c r="C26" s="85"/>
      <c r="D26" s="85"/>
      <c r="E26" s="85"/>
      <c r="F26" s="86"/>
    </row>
    <row r="27" spans="2:6" x14ac:dyDescent="0.3">
      <c r="B27" s="87"/>
      <c r="C27" s="85" t="s">
        <v>272</v>
      </c>
      <c r="D27" s="85"/>
      <c r="E27" s="85"/>
      <c r="F27" s="86"/>
    </row>
    <row r="28" spans="2:6" x14ac:dyDescent="0.3">
      <c r="B28" s="87"/>
      <c r="C28" s="85" t="s">
        <v>273</v>
      </c>
      <c r="D28" s="85"/>
      <c r="E28" s="85"/>
      <c r="F28" s="86"/>
    </row>
    <row r="29" spans="2:6" x14ac:dyDescent="0.3">
      <c r="B29" s="87"/>
      <c r="C29" s="85" t="s">
        <v>274</v>
      </c>
      <c r="D29" s="85"/>
      <c r="E29" s="85"/>
      <c r="F29" s="86"/>
    </row>
    <row r="30" spans="2:6" x14ac:dyDescent="0.3">
      <c r="B30" s="87"/>
      <c r="C30" s="85" t="s">
        <v>275</v>
      </c>
      <c r="D30" s="85"/>
      <c r="E30" s="85"/>
      <c r="F30" s="86"/>
    </row>
    <row r="31" spans="2:6" x14ac:dyDescent="0.3">
      <c r="B31" s="87"/>
      <c r="C31" s="85" t="s">
        <v>276</v>
      </c>
      <c r="D31" s="85"/>
      <c r="E31" s="85"/>
      <c r="F31" s="86"/>
    </row>
    <row r="32" spans="2:6" x14ac:dyDescent="0.3">
      <c r="B32" s="87"/>
      <c r="C32" s="85" t="s">
        <v>277</v>
      </c>
      <c r="D32" s="85"/>
      <c r="E32" s="85"/>
      <c r="F32" s="86"/>
    </row>
    <row r="33" spans="2:6" x14ac:dyDescent="0.3">
      <c r="B33" s="87"/>
      <c r="C33" s="85" t="s">
        <v>278</v>
      </c>
      <c r="D33" s="85"/>
      <c r="E33" s="85"/>
      <c r="F33" s="86"/>
    </row>
    <row r="34" spans="2:6" ht="13.8" thickBot="1" x14ac:dyDescent="0.35">
      <c r="B34" s="88"/>
      <c r="C34" s="89" t="s">
        <v>279</v>
      </c>
      <c r="D34" s="89"/>
      <c r="E34" s="89"/>
      <c r="F34" s="90"/>
    </row>
    <row r="35" spans="2:6" x14ac:dyDescent="0.3">
      <c r="B35" s="21"/>
      <c r="C35" s="34"/>
      <c r="D35" s="34"/>
      <c r="E35" s="34"/>
      <c r="F35" s="22"/>
    </row>
    <row r="36" spans="2:6" x14ac:dyDescent="0.3">
      <c r="B36" s="21"/>
      <c r="C36" s="21"/>
      <c r="D36" s="21"/>
      <c r="E36" s="21"/>
      <c r="F36" s="22"/>
    </row>
    <row r="37" spans="2:6" x14ac:dyDescent="0.3">
      <c r="B37" s="21"/>
      <c r="C37" s="21"/>
      <c r="D37" s="21"/>
      <c r="E37" s="21"/>
      <c r="F37" s="22"/>
    </row>
    <row r="38" spans="2:6" x14ac:dyDescent="0.3">
      <c r="B38" s="21"/>
      <c r="C38" s="21"/>
      <c r="D38" s="21"/>
      <c r="E38" s="21"/>
      <c r="F38" s="22"/>
    </row>
    <row r="39" spans="2:6" x14ac:dyDescent="0.3">
      <c r="B39" s="21"/>
      <c r="C39" s="21"/>
      <c r="D39" s="21"/>
      <c r="E39" s="21"/>
      <c r="F39" s="22"/>
    </row>
    <row r="40" spans="2:6" x14ac:dyDescent="0.3">
      <c r="B40" s="21"/>
      <c r="C40" s="21"/>
      <c r="D40" s="21"/>
      <c r="E40" s="21"/>
      <c r="F40" s="22"/>
    </row>
    <row r="41" spans="2:6" x14ac:dyDescent="0.3">
      <c r="B41" s="21"/>
      <c r="C41" s="21"/>
      <c r="D41" s="21"/>
      <c r="E41" s="21"/>
      <c r="F41" s="22"/>
    </row>
    <row r="42" spans="2:6" x14ac:dyDescent="0.3">
      <c r="B42" s="21"/>
      <c r="C42" s="21"/>
      <c r="D42" s="21"/>
      <c r="E42" s="21"/>
      <c r="F42" s="22"/>
    </row>
    <row r="43" spans="2:6" x14ac:dyDescent="0.3">
      <c r="B43" s="21"/>
      <c r="C43" s="21"/>
      <c r="D43" s="21"/>
      <c r="E43" s="21"/>
      <c r="F43" s="22"/>
    </row>
    <row r="44" spans="2:6" x14ac:dyDescent="0.3">
      <c r="D44" s="23"/>
      <c r="E44" s="23"/>
    </row>
    <row r="45" spans="2:6" x14ac:dyDescent="0.3">
      <c r="D45" s="23"/>
      <c r="E45" s="23"/>
    </row>
    <row r="46" spans="2:6" x14ac:dyDescent="0.3">
      <c r="D46" s="23"/>
      <c r="E46" s="23"/>
    </row>
    <row r="47" spans="2:6" x14ac:dyDescent="0.3">
      <c r="D47" s="23"/>
      <c r="E47" s="23"/>
    </row>
    <row r="48" spans="2:6" x14ac:dyDescent="0.3">
      <c r="D48" s="23"/>
      <c r="E48" s="23"/>
    </row>
    <row r="49" spans="4:5" x14ac:dyDescent="0.3">
      <c r="D49" s="23"/>
      <c r="E49" s="23"/>
    </row>
    <row r="50" spans="4:5" x14ac:dyDescent="0.3">
      <c r="D50" s="23"/>
      <c r="E50" s="23"/>
    </row>
    <row r="51" spans="4:5" x14ac:dyDescent="0.3">
      <c r="D51" s="23"/>
      <c r="E51" s="23"/>
    </row>
    <row r="52" spans="4:5" x14ac:dyDescent="0.3">
      <c r="D52" s="23"/>
      <c r="E52" s="23"/>
    </row>
    <row r="53" spans="4:5" x14ac:dyDescent="0.3">
      <c r="D53" s="23"/>
      <c r="E53" s="23"/>
    </row>
    <row r="54" spans="4:5" x14ac:dyDescent="0.3">
      <c r="D54" s="23"/>
    </row>
    <row r="55" spans="4:5" x14ac:dyDescent="0.3">
      <c r="D55" s="25"/>
    </row>
  </sheetData>
  <hyperlinks>
    <hyperlink ref="F3" r:id="rId1" xr:uid="{00000000-0004-0000-0300-000000000000}"/>
  </hyperlinks>
  <pageMargins left="0.7" right="0.7" top="0.75" bottom="0.75" header="0.3" footer="0.3"/>
  <pageSetup scale="5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e72efb-060d-49a2-84d8-9bd43d0e3fa3" xsi:nil="true"/>
    <lcf76f155ced4ddcb4097134ff3c332f xmlns="3243a19b-ccf8-4e49-8aa5-5f27bbc65289">
      <Terms xmlns="http://schemas.microsoft.com/office/infopath/2007/PartnerControls"/>
    </lcf76f155ced4ddcb4097134ff3c332f>
    <SharedWithUsers xmlns="03e72efb-060d-49a2-84d8-9bd43d0e3fa3">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01D3962F46234EB88D25C2B0F21D9A" ma:contentTypeVersion="16" ma:contentTypeDescription="Create a new document." ma:contentTypeScope="" ma:versionID="239b0c755392ad70b1ec7d8dc22d862d">
  <xsd:schema xmlns:xsd="http://www.w3.org/2001/XMLSchema" xmlns:xs="http://www.w3.org/2001/XMLSchema" xmlns:p="http://schemas.microsoft.com/office/2006/metadata/properties" xmlns:ns2="3243a19b-ccf8-4e49-8aa5-5f27bbc65289" xmlns:ns3="03e72efb-060d-49a2-84d8-9bd43d0e3fa3" targetNamespace="http://schemas.microsoft.com/office/2006/metadata/properties" ma:root="true" ma:fieldsID="4d8540c0f9e8b4ebcc456146e951b143" ns2:_="" ns3:_="">
    <xsd:import namespace="3243a19b-ccf8-4e49-8aa5-5f27bbc65289"/>
    <xsd:import namespace="03e72efb-060d-49a2-84d8-9bd43d0e3f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3a19b-ccf8-4e49-8aa5-5f27bbc65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0942bf1-3a36-493a-84fa-80b52bd97e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3e72efb-060d-49a2-84d8-9bd43d0e3fa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f3cbcbb-890b-41ab-be69-2751fede923c}" ma:internalName="TaxCatchAll" ma:showField="CatchAllData" ma:web="03e72efb-060d-49a2-84d8-9bd43d0e3f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5476D8-9244-4E10-8D94-1D476604C947}">
  <ds:schemaRefs>
    <ds:schemaRef ds:uri="3243a19b-ccf8-4e49-8aa5-5f27bbc65289"/>
    <ds:schemaRef ds:uri="http://schemas.microsoft.com/office/2006/metadata/properties"/>
    <ds:schemaRef ds:uri="http://purl.org/dc/elements/1.1/"/>
    <ds:schemaRef ds:uri="http://schemas.microsoft.com/office/2006/documentManagement/types"/>
    <ds:schemaRef ds:uri="http://www.w3.org/XML/1998/namespace"/>
    <ds:schemaRef ds:uri="03e72efb-060d-49a2-84d8-9bd43d0e3fa3"/>
    <ds:schemaRef ds:uri="http://schemas.openxmlformats.org/package/2006/metadata/core-properties"/>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28026BAE-F3EA-47F4-AB13-C05030007C76}">
  <ds:schemaRefs>
    <ds:schemaRef ds:uri="http://schemas.microsoft.com/sharepoint/v3/contenttype/forms"/>
  </ds:schemaRefs>
</ds:datastoreItem>
</file>

<file path=customXml/itemProps3.xml><?xml version="1.0" encoding="utf-8"?>
<ds:datastoreItem xmlns:ds="http://schemas.openxmlformats.org/officeDocument/2006/customXml" ds:itemID="{E3C6B0F2-77A0-433C-8696-F160DCD78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3a19b-ccf8-4e49-8aa5-5f27bbc65289"/>
    <ds:schemaRef ds:uri="03e72efb-060d-49a2-84d8-9bd43d0e3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Common Application</vt:lpstr>
      <vt:lpstr>Output</vt:lpstr>
      <vt:lpstr>Dropdowns</vt:lpstr>
      <vt:lpstr>Future phase</vt:lpstr>
      <vt:lpstr>Area_Building</vt:lpstr>
      <vt:lpstr>Conversion_to_kBtu_Options</vt:lpstr>
      <vt:lpstr>Conversion_to_kBtu_Table</vt:lpstr>
      <vt:lpstr>Embodied_Carbon_Total</vt:lpstr>
      <vt:lpstr>Energy_Consumption_Annual_Total</vt:lpstr>
      <vt:lpstr>Energy_Production_Annual_Total</vt:lpstr>
      <vt:lpstr>Fuel_Source_Carbon_Headers</vt:lpstr>
      <vt:lpstr>Fuel_Source_Carbon_Table</vt:lpstr>
      <vt:lpstr>Operational_Carbon_Annual_Total</vt:lpstr>
      <vt:lpstr>'Future phase'!Print_Area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 Zambrano</dc:creator>
  <cp:keywords/>
  <dc:description/>
  <cp:lastModifiedBy>Ashley Taylor</cp:lastModifiedBy>
  <cp:revision/>
  <cp:lastPrinted>2024-01-23T13:57:49Z</cp:lastPrinted>
  <dcterms:created xsi:type="dcterms:W3CDTF">2006-09-16T00:00:00Z</dcterms:created>
  <dcterms:modified xsi:type="dcterms:W3CDTF">2024-12-17T22:52:36Z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0x010100F701D3962F46234EB88D25C2B0F21D9A</vt:lpwstr>
  </property>
  <property fmtid="{D5CDD505-2E9C-101B-9397-08002B2CF9AE}" pid="3" name="MediaServiceImageTags">
    <vt:lpwstr/>
  </property>
</Properties>
</file>