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K:\graphics\Grfx\___AWARDS\AIA_LBSB\Awards_AIA LB-SB 2025\Lincoln (RiverRock)\"/>
    </mc:Choice>
  </mc:AlternateContent>
  <xr:revisionPtr revIDLastSave="0" documentId="13_ncr:1_{5878D77D-5060-408E-960C-2CCADFE51C84}" xr6:coauthVersionLast="47" xr6:coauthVersionMax="47" xr10:uidLastSave="{00000000-0000-0000-0000-000000000000}"/>
  <workbookProtection workbookAlgorithmName="SHA-512" workbookHashValue="JbSt7cnCXe3VX9QxQctREIgyO2E7oPasKLeCOHTMNLTcTBQuE5Agw1KkjTQZQAIfGB6/Pt4jZO36kDGscaNAMA==" workbookSaltValue="u8saKWYF4OlkUVEZPWNFww==" workbookSpinCount="100000" lockStructure="1"/>
  <bookViews>
    <workbookView xWindow="-120" yWindow="-120" windowWidth="29040" windowHeight="17640" xr2:uid="{00000000-000D-0000-FFFF-FFFF00000000}"/>
  </bookViews>
  <sheets>
    <sheet name="Common Application" sheetId="3" r:id="rId1"/>
    <sheet name="Output" sheetId="9" r:id="rId2"/>
    <sheet name="Dropdowns" sheetId="8" state="hidden" r:id="rId3"/>
    <sheet name="Future phase" sheetId="7" state="hidden" r:id="rId4"/>
  </sheets>
  <definedNames>
    <definedName name="Area_Building">'Common Application'!$I$72</definedName>
    <definedName name="Conversion_to_kBtu_Options">Dropdowns!$H$73:$H$88</definedName>
    <definedName name="Conversion_to_kBtu_Table">Dropdowns!$H$73:$I$88</definedName>
    <definedName name="Embodied_Carbon_Total">'Common Application'!$I$252</definedName>
    <definedName name="Energy_Consumption_Annual_Total">'Common Application'!$H$219</definedName>
    <definedName name="Energy_Production_Annual_Total">'Common Application'!$H$220</definedName>
    <definedName name="Fuel_Source_Carbon_Headers">Dropdowns!$C$73:$C$81</definedName>
    <definedName name="Fuel_Source_Carbon_Table">Dropdowns!$C$73:$D$81</definedName>
    <definedName name="Operational_Carbon_Annual_Total">'Common Application'!$J$221</definedName>
    <definedName name="_xlnm.Print_Area" localSheetId="3">'Future phase'!$B$1:$F$34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9" i="3" l="1"/>
  <c r="G197" i="3" l="1"/>
  <c r="I86" i="3"/>
  <c r="I79" i="3"/>
  <c r="I212" i="3"/>
  <c r="P165" i="3"/>
  <c r="P164" i="3"/>
  <c r="P159" i="3"/>
  <c r="P161" i="3"/>
  <c r="P162" i="3"/>
  <c r="P163" i="3"/>
  <c r="P160" i="3"/>
  <c r="P150" i="3"/>
  <c r="P148" i="3"/>
  <c r="P147" i="3"/>
  <c r="P146" i="3"/>
  <c r="P145" i="3"/>
  <c r="P125" i="3"/>
  <c r="P127" i="3"/>
  <c r="P126" i="3"/>
  <c r="P123" i="3"/>
  <c r="P122" i="3"/>
  <c r="P115" i="3"/>
  <c r="P116" i="3"/>
  <c r="P114" i="3"/>
  <c r="I198" i="3"/>
  <c r="I199" i="3"/>
  <c r="I200" i="3"/>
  <c r="I201" i="3"/>
  <c r="I197" i="3"/>
  <c r="E293" i="3"/>
  <c r="I211" i="3"/>
  <c r="I134" i="3" l="1"/>
  <c r="N205" i="3" l="1"/>
  <c r="M66" i="8"/>
  <c r="C66" i="8"/>
  <c r="B66" i="8"/>
  <c r="A66" i="8"/>
  <c r="M65" i="8"/>
  <c r="C65" i="8"/>
  <c r="B65" i="8"/>
  <c r="A65" i="8"/>
  <c r="M64" i="8"/>
  <c r="C64" i="8"/>
  <c r="B64" i="8"/>
  <c r="A64" i="8"/>
  <c r="M63" i="8"/>
  <c r="C63" i="8"/>
  <c r="B63" i="8"/>
  <c r="A63" i="8"/>
  <c r="M62" i="8"/>
  <c r="C62" i="8"/>
  <c r="B62" i="8"/>
  <c r="A62" i="8"/>
  <c r="M61" i="8"/>
  <c r="C61" i="8"/>
  <c r="B61" i="8"/>
  <c r="A61" i="8"/>
  <c r="M60" i="8"/>
  <c r="C60" i="8"/>
  <c r="B60" i="8"/>
  <c r="A60" i="8"/>
  <c r="M59" i="8"/>
  <c r="C59" i="8"/>
  <c r="B59" i="8"/>
  <c r="A59" i="8"/>
  <c r="C58" i="8"/>
  <c r="B58" i="8"/>
  <c r="A58" i="8"/>
  <c r="M57" i="8"/>
  <c r="C57" i="8"/>
  <c r="B57" i="8"/>
  <c r="A57" i="8"/>
  <c r="M56" i="8"/>
  <c r="C56" i="8"/>
  <c r="B56" i="8"/>
  <c r="A56" i="8"/>
  <c r="M55" i="8"/>
  <c r="C55" i="8"/>
  <c r="B55" i="8"/>
  <c r="A55" i="8"/>
  <c r="M54" i="8"/>
  <c r="C54" i="8"/>
  <c r="B54" i="8"/>
  <c r="A54" i="8"/>
  <c r="M53" i="8"/>
  <c r="C53" i="8"/>
  <c r="B53" i="8"/>
  <c r="A53" i="8"/>
  <c r="M52" i="8"/>
  <c r="C52" i="8"/>
  <c r="B52" i="8"/>
  <c r="A52" i="8"/>
  <c r="M51" i="8"/>
  <c r="C51" i="8"/>
  <c r="B51" i="8"/>
  <c r="A51" i="8"/>
  <c r="M50" i="8"/>
  <c r="C50" i="8"/>
  <c r="B50" i="8"/>
  <c r="A50" i="8"/>
  <c r="M49" i="8"/>
  <c r="C49" i="8"/>
  <c r="B49" i="8"/>
  <c r="A49" i="8"/>
  <c r="M48" i="8"/>
  <c r="C48" i="8"/>
  <c r="B48" i="8"/>
  <c r="A48" i="8"/>
  <c r="M47" i="8"/>
  <c r="C47" i="8"/>
  <c r="B47" i="8"/>
  <c r="A47" i="8"/>
  <c r="M46" i="8"/>
  <c r="C46" i="8"/>
  <c r="B46" i="8"/>
  <c r="A46" i="8"/>
  <c r="M45" i="8"/>
  <c r="C45" i="8"/>
  <c r="B45" i="8"/>
  <c r="A45" i="8"/>
  <c r="M44" i="8"/>
  <c r="C44" i="8"/>
  <c r="B44" i="8"/>
  <c r="A44" i="8"/>
  <c r="M43" i="8"/>
  <c r="C43" i="8"/>
  <c r="B43" i="8"/>
  <c r="A43" i="8"/>
  <c r="M42" i="8"/>
  <c r="C42" i="8"/>
  <c r="B42" i="8"/>
  <c r="A42" i="8"/>
  <c r="M41" i="8"/>
  <c r="C41" i="8"/>
  <c r="B41" i="8"/>
  <c r="A41" i="8"/>
  <c r="M40" i="8"/>
  <c r="C40" i="8"/>
  <c r="B40" i="8"/>
  <c r="A40" i="8"/>
  <c r="M39" i="8"/>
  <c r="C39" i="8"/>
  <c r="B39" i="8"/>
  <c r="A39" i="8"/>
  <c r="M38" i="8"/>
  <c r="C38" i="8"/>
  <c r="B38" i="8"/>
  <c r="A38" i="8"/>
  <c r="M37" i="8"/>
  <c r="C37" i="8"/>
  <c r="B37" i="8"/>
  <c r="A37" i="8"/>
  <c r="M36" i="8"/>
  <c r="C36" i="8"/>
  <c r="B36" i="8"/>
  <c r="A36" i="8"/>
  <c r="M35" i="8"/>
  <c r="C35" i="8"/>
  <c r="B35" i="8"/>
  <c r="A35" i="8"/>
  <c r="M34" i="8"/>
  <c r="C34" i="8"/>
  <c r="B34" i="8"/>
  <c r="A34" i="8"/>
  <c r="M33" i="8"/>
  <c r="C33" i="8"/>
  <c r="B33" i="8"/>
  <c r="A33" i="8"/>
  <c r="M32" i="8"/>
  <c r="C32" i="8"/>
  <c r="B32" i="8"/>
  <c r="A32" i="8"/>
  <c r="M31" i="8"/>
  <c r="C31" i="8"/>
  <c r="B31" i="8"/>
  <c r="A31" i="8"/>
  <c r="M30" i="8"/>
  <c r="C30" i="8"/>
  <c r="B30" i="8"/>
  <c r="A30" i="8"/>
  <c r="M29" i="8"/>
  <c r="C29" i="8"/>
  <c r="B29" i="8"/>
  <c r="A29" i="8"/>
  <c r="M28" i="8"/>
  <c r="C28" i="8"/>
  <c r="B28" i="8"/>
  <c r="A28" i="8"/>
  <c r="M27" i="8"/>
  <c r="C27" i="8"/>
  <c r="B27" i="8"/>
  <c r="A27" i="8"/>
  <c r="L23" i="8"/>
  <c r="I16" i="8"/>
  <c r="I15" i="8"/>
  <c r="I14" i="8"/>
  <c r="C59" i="9" a="1"/>
  <c r="C59" i="9" s="1"/>
  <c r="C58" i="9" a="1"/>
  <c r="C58" i="9" s="1"/>
  <c r="C56" i="9" a="1"/>
  <c r="C56" i="9" s="1"/>
  <c r="C55" i="9"/>
  <c r="C53" i="9" a="1"/>
  <c r="C53" i="9" s="1"/>
  <c r="C52" i="9" a="1"/>
  <c r="C52" i="9" s="1"/>
  <c r="C50" i="9" a="1"/>
  <c r="C50" i="9" s="1"/>
  <c r="C49" i="9" a="1"/>
  <c r="C49" i="9" s="1"/>
  <c r="C47" i="9" a="1"/>
  <c r="C47" i="9" s="1"/>
  <c r="C46" i="9" a="1"/>
  <c r="C46" i="9" s="1"/>
  <c r="C44" i="9" a="1"/>
  <c r="C44" i="9" s="1"/>
  <c r="C43" i="9" a="1"/>
  <c r="C43" i="9" s="1"/>
  <c r="C41" i="9" a="1"/>
  <c r="C41" i="9" s="1"/>
  <c r="C40" i="9" a="1"/>
  <c r="C40" i="9" s="1"/>
  <c r="C38" i="9"/>
  <c r="C37" i="9" a="1"/>
  <c r="C37" i="9" s="1"/>
  <c r="C35" i="9"/>
  <c r="C34" i="9"/>
  <c r="C32" i="9"/>
  <c r="C31" i="9"/>
  <c r="C29" i="9"/>
  <c r="C28" i="9"/>
  <c r="C2" i="9" a="1"/>
  <c r="C2" i="9" s="1"/>
  <c r="H334" i="3"/>
  <c r="H333" i="3"/>
  <c r="P280" i="3"/>
  <c r="P279" i="3"/>
  <c r="P278" i="3"/>
  <c r="P269" i="3"/>
  <c r="P268" i="3"/>
  <c r="P267" i="3"/>
  <c r="P266" i="3"/>
  <c r="P265" i="3"/>
  <c r="P264" i="3"/>
  <c r="P256" i="3"/>
  <c r="P255" i="3"/>
  <c r="P253" i="3"/>
  <c r="P251" i="3"/>
  <c r="P249" i="3"/>
  <c r="P248" i="3"/>
  <c r="P239" i="3"/>
  <c r="P238" i="3"/>
  <c r="P237" i="3"/>
  <c r="P236" i="3"/>
  <c r="P235" i="3"/>
  <c r="G212" i="3"/>
  <c r="H212" i="3" s="1"/>
  <c r="J212" i="3" s="1"/>
  <c r="G211" i="3"/>
  <c r="H211" i="3" s="1"/>
  <c r="G201" i="3"/>
  <c r="H201" i="3" s="1"/>
  <c r="J201" i="3" s="1"/>
  <c r="G200" i="3"/>
  <c r="H200" i="3" s="1"/>
  <c r="J200" i="3" s="1"/>
  <c r="G199" i="3"/>
  <c r="H199" i="3" s="1"/>
  <c r="J199" i="3" s="1"/>
  <c r="G198" i="3"/>
  <c r="H198" i="3" s="1"/>
  <c r="H197" i="3"/>
  <c r="P177" i="3"/>
  <c r="P176" i="3"/>
  <c r="I173" i="3"/>
  <c r="P108" i="3"/>
  <c r="I174" i="3"/>
  <c r="I74" i="3"/>
  <c r="J68" i="3"/>
  <c r="H220" i="3" l="1"/>
  <c r="I220" i="3" s="1"/>
  <c r="J211" i="3"/>
  <c r="J197" i="3"/>
  <c r="H217" i="3" a="1"/>
  <c r="H217" i="3" s="1"/>
  <c r="I217" i="3" s="1"/>
  <c r="J198" i="3"/>
  <c r="J218" i="3" s="1"/>
  <c r="H218" i="3"/>
  <c r="I218" i="3" s="1"/>
  <c r="P170" i="3"/>
  <c r="Q9" i="3" s="1"/>
  <c r="P104" i="3"/>
  <c r="Q6" i="3" s="1"/>
  <c r="P261" i="3"/>
  <c r="Q13" i="3" s="1"/>
  <c r="P275" i="3"/>
  <c r="Q14" i="3" s="1"/>
  <c r="P141" i="3"/>
  <c r="Q7" i="3" s="1"/>
  <c r="P156" i="3"/>
  <c r="Q8" i="3" s="1"/>
  <c r="P231" i="3"/>
  <c r="Q11" i="3" s="1"/>
  <c r="P245" i="3"/>
  <c r="Q12" i="3" s="1"/>
  <c r="D44" i="8"/>
  <c r="T44" i="8" s="1"/>
  <c r="D47" i="8"/>
  <c r="S47" i="8" s="1"/>
  <c r="D50" i="8"/>
  <c r="T50" i="8" s="1"/>
  <c r="D56" i="8"/>
  <c r="S56" i="8" s="1"/>
  <c r="D37" i="8"/>
  <c r="R37" i="8" s="1"/>
  <c r="D62" i="8"/>
  <c r="V62" i="8" s="1"/>
  <c r="D65" i="8"/>
  <c r="V65" i="8" s="1"/>
  <c r="D53" i="8"/>
  <c r="S53" i="8" s="1"/>
  <c r="D27" i="8"/>
  <c r="V27" i="8" s="1"/>
  <c r="D30" i="8"/>
  <c r="T30" i="8" s="1"/>
  <c r="D43" i="8"/>
  <c r="R43" i="8" s="1"/>
  <c r="D52" i="8"/>
  <c r="U52" i="8" s="1"/>
  <c r="D55" i="8"/>
  <c r="R55" i="8" s="1"/>
  <c r="D58" i="8"/>
  <c r="U58" i="8" s="1"/>
  <c r="D29" i="8"/>
  <c r="S29" i="8" s="1"/>
  <c r="D45" i="8"/>
  <c r="T45" i="8" s="1"/>
  <c r="D48" i="8"/>
  <c r="V48" i="8" s="1"/>
  <c r="D63" i="8"/>
  <c r="S63" i="8" s="1"/>
  <c r="D66" i="8"/>
  <c r="V66" i="8" s="1"/>
  <c r="D28" i="8"/>
  <c r="T28" i="8" s="1"/>
  <c r="D31" i="8"/>
  <c r="R31" i="8" s="1"/>
  <c r="D34" i="8"/>
  <c r="U34" i="8" s="1"/>
  <c r="D49" i="8"/>
  <c r="R49" i="8" s="1"/>
  <c r="D61" i="8"/>
  <c r="R61" i="8" s="1"/>
  <c r="D64" i="8"/>
  <c r="V64" i="8" s="1"/>
  <c r="D40" i="8"/>
  <c r="V40" i="8" s="1"/>
  <c r="D59" i="8"/>
  <c r="T59" i="8" s="1"/>
  <c r="D46" i="8"/>
  <c r="U46" i="8" s="1"/>
  <c r="D51" i="8"/>
  <c r="V51" i="8" s="1"/>
  <c r="D54" i="8"/>
  <c r="T54" i="8" s="1"/>
  <c r="D32" i="8"/>
  <c r="R32" i="8" s="1"/>
  <c r="D35" i="8"/>
  <c r="U35" i="8" s="1"/>
  <c r="D38" i="8"/>
  <c r="D41" i="8"/>
  <c r="U41" i="8" s="1"/>
  <c r="D60" i="8"/>
  <c r="V60" i="8" s="1"/>
  <c r="D57" i="8"/>
  <c r="U57" i="8" s="1"/>
  <c r="D33" i="8"/>
  <c r="T33" i="8" s="1"/>
  <c r="D36" i="8"/>
  <c r="V36" i="8" s="1"/>
  <c r="D39" i="8"/>
  <c r="V39" i="8" s="1"/>
  <c r="D42" i="8"/>
  <c r="S42" i="8" s="1"/>
  <c r="J217" i="3" l="1" a="1"/>
  <c r="J217" i="3" s="1"/>
  <c r="J219" i="3" s="1"/>
  <c r="J220" i="3"/>
  <c r="U28" i="8"/>
  <c r="U50" i="8"/>
  <c r="R50" i="8"/>
  <c r="U44" i="8"/>
  <c r="R66" i="8"/>
  <c r="V44" i="8"/>
  <c r="S50" i="8"/>
  <c r="R44" i="8"/>
  <c r="T63" i="8"/>
  <c r="T47" i="8"/>
  <c r="U47" i="8"/>
  <c r="V47" i="8"/>
  <c r="S44" i="8"/>
  <c r="U37" i="8"/>
  <c r="V56" i="8"/>
  <c r="V50" i="8"/>
  <c r="R47" i="8"/>
  <c r="T37" i="8"/>
  <c r="R56" i="8"/>
  <c r="S37" i="8"/>
  <c r="R39" i="8"/>
  <c r="V28" i="8"/>
  <c r="V31" i="8"/>
  <c r="S31" i="8"/>
  <c r="U30" i="8"/>
  <c r="U56" i="8"/>
  <c r="V53" i="8"/>
  <c r="T39" i="8"/>
  <c r="S36" i="8"/>
  <c r="S66" i="8"/>
  <c r="T27" i="8"/>
  <c r="R27" i="8"/>
  <c r="S62" i="8"/>
  <c r="T48" i="8"/>
  <c r="S27" i="8"/>
  <c r="R65" i="8"/>
  <c r="U48" i="8"/>
  <c r="S65" i="8"/>
  <c r="T56" i="8"/>
  <c r="V42" i="8"/>
  <c r="V34" i="8"/>
  <c r="V32" i="8"/>
  <c r="T29" i="8"/>
  <c r="U29" i="8"/>
  <c r="T52" i="8"/>
  <c r="R58" i="8"/>
  <c r="T66" i="8"/>
  <c r="T65" i="8"/>
  <c r="U32" i="8"/>
  <c r="T53" i="8"/>
  <c r="U65" i="8"/>
  <c r="S58" i="8"/>
  <c r="R53" i="8"/>
  <c r="U66" i="8"/>
  <c r="U53" i="8"/>
  <c r="U63" i="8"/>
  <c r="S33" i="8"/>
  <c r="V63" i="8"/>
  <c r="T62" i="8"/>
  <c r="S40" i="8"/>
  <c r="R62" i="8"/>
  <c r="U33" i="8"/>
  <c r="U62" i="8"/>
  <c r="T40" i="8"/>
  <c r="R33" i="8"/>
  <c r="U61" i="8"/>
  <c r="R48" i="8"/>
  <c r="S48" i="8"/>
  <c r="V33" i="8"/>
  <c r="V30" i="8"/>
  <c r="T35" i="8"/>
  <c r="U40" i="8"/>
  <c r="S57" i="8"/>
  <c r="T57" i="8"/>
  <c r="R63" i="8"/>
  <c r="V57" i="8"/>
  <c r="V37" i="8"/>
  <c r="S39" i="8"/>
  <c r="V52" i="8"/>
  <c r="R34" i="8"/>
  <c r="T43" i="8"/>
  <c r="U27" i="8"/>
  <c r="V46" i="8"/>
  <c r="S34" i="8"/>
  <c r="V49" i="8"/>
  <c r="R46" i="8"/>
  <c r="T34" i="8"/>
  <c r="R54" i="8"/>
  <c r="T49" i="8"/>
  <c r="V55" i="8"/>
  <c r="V43" i="8"/>
  <c r="T31" i="8"/>
  <c r="S46" i="8"/>
  <c r="T55" i="8"/>
  <c r="U51" i="8"/>
  <c r="T36" i="8"/>
  <c r="T46" i="8"/>
  <c r="R28" i="8"/>
  <c r="R30" i="8"/>
  <c r="D67" i="8"/>
  <c r="T42" i="8"/>
  <c r="S30" i="8"/>
  <c r="R52" i="8"/>
  <c r="R59" i="8"/>
  <c r="S28" i="8"/>
  <c r="T61" i="8"/>
  <c r="U31" i="8"/>
  <c r="U42" i="8"/>
  <c r="S52" i="8"/>
  <c r="R40" i="8"/>
  <c r="S61" i="8"/>
  <c r="S54" i="8"/>
  <c r="V58" i="8"/>
  <c r="V61" i="8"/>
  <c r="U54" i="8"/>
  <c r="U59" i="8"/>
  <c r="R64" i="8"/>
  <c r="U55" i="8"/>
  <c r="U45" i="8"/>
  <c r="V54" i="8"/>
  <c r="V59" i="8"/>
  <c r="S64" i="8"/>
  <c r="T58" i="8"/>
  <c r="U49" i="8"/>
  <c r="S55" i="8"/>
  <c r="V45" i="8"/>
  <c r="R57" i="8"/>
  <c r="T51" i="8"/>
  <c r="T64" i="8"/>
  <c r="V29" i="8"/>
  <c r="S32" i="8"/>
  <c r="T32" i="8"/>
  <c r="R45" i="8"/>
  <c r="S45" i="8"/>
  <c r="U43" i="8"/>
  <c r="S49" i="8"/>
  <c r="R42" i="8"/>
  <c r="V41" i="8"/>
  <c r="R51" i="8"/>
  <c r="U64" i="8"/>
  <c r="S43" i="8"/>
  <c r="U38" i="8"/>
  <c r="R29" i="8"/>
  <c r="S51" i="8"/>
  <c r="V38" i="8"/>
  <c r="R60" i="8"/>
  <c r="S60" i="8"/>
  <c r="U39" i="8"/>
  <c r="U60" i="8"/>
  <c r="R35" i="8"/>
  <c r="S59" i="8"/>
  <c r="R38" i="8"/>
  <c r="S38" i="8"/>
  <c r="T60" i="8"/>
  <c r="T38" i="8"/>
  <c r="R36" i="8"/>
  <c r="S35" i="8"/>
  <c r="R41" i="8"/>
  <c r="S41" i="8"/>
  <c r="T41" i="8"/>
  <c r="V35" i="8"/>
  <c r="U36" i="8"/>
  <c r="J221" i="3" l="1"/>
  <c r="I135" i="3" s="1"/>
  <c r="I138" i="3" s="1" a="1"/>
  <c r="I138" i="3" s="1"/>
  <c r="I139" i="3" s="1"/>
  <c r="H219" i="3"/>
  <c r="T67" i="8"/>
  <c r="V67" i="8"/>
  <c r="R67" i="8"/>
  <c r="U67" i="8"/>
  <c r="S67" i="8"/>
  <c r="I186" i="3" s="1"/>
  <c r="I187" i="3" s="1"/>
  <c r="I219" i="3" l="1"/>
  <c r="H221" i="3"/>
  <c r="I221" i="3" l="1"/>
  <c r="H222" i="3" s="1"/>
  <c r="P222" i="3" s="1"/>
  <c r="P182" i="3" l="1"/>
  <c r="Q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<sst xmlns="http://schemas.openxmlformats.org/spreadsheetml/2006/main" count="923" uniqueCount="635">
  <si>
    <t>Integration</t>
  </si>
  <si>
    <t>Ecosystems</t>
  </si>
  <si>
    <t>Water</t>
  </si>
  <si>
    <t>Economy</t>
  </si>
  <si>
    <t>Energy</t>
  </si>
  <si>
    <t>Resources</t>
  </si>
  <si>
    <t>Change</t>
  </si>
  <si>
    <t>Discovery</t>
  </si>
  <si>
    <t>COMMON APP FOR</t>
  </si>
  <si>
    <t>DESIGN EXCELLENCE</t>
  </si>
  <si>
    <t>AIA COTE Top Ten Toolkit</t>
  </si>
  <si>
    <t>PROJECT INFORMATION</t>
  </si>
  <si>
    <t>INPUTS</t>
  </si>
  <si>
    <t>UNITS / DEFINITION</t>
  </si>
  <si>
    <t>LINKS / SUPPORT</t>
  </si>
  <si>
    <t>Project Name</t>
  </si>
  <si>
    <t>Client</t>
  </si>
  <si>
    <t>Is client to remain confidential?</t>
  </si>
  <si>
    <t>Address</t>
  </si>
  <si>
    <t>City</t>
  </si>
  <si>
    <t>Country</t>
  </si>
  <si>
    <t>Climate Zone</t>
  </si>
  <si>
    <t>Find your US climate zone here →</t>
  </si>
  <si>
    <t xml:space="preserve">ASHRAE climate zones </t>
  </si>
  <si>
    <t>Find your California climate zone here →</t>
  </si>
  <si>
    <t>CA climate zones</t>
  </si>
  <si>
    <t>Building Type</t>
  </si>
  <si>
    <t>Building use</t>
  </si>
  <si>
    <t>Primary building use | Percent of total area</t>
  </si>
  <si>
    <t>Residential - Multifamily</t>
  </si>
  <si>
    <t>Find building type definitions here →</t>
  </si>
  <si>
    <t>EIA building type definitions</t>
  </si>
  <si>
    <t>Additional building use | Percent of total area (if any)</t>
  </si>
  <si>
    <t>Food - Restaurant</t>
  </si>
  <si>
    <t>Energy baselines are auto generated based on the Zero Tool  →</t>
  </si>
  <si>
    <t>Zero Tool</t>
  </si>
  <si>
    <t>Retail - General</t>
  </si>
  <si>
    <t>← This number should equal 100%</t>
  </si>
  <si>
    <t>Number of Stories</t>
  </si>
  <si>
    <t>GSF</t>
  </si>
  <si>
    <t xml:space="preserve">Site Area </t>
  </si>
  <si>
    <t>SF</t>
  </si>
  <si>
    <t>← This is the intensity of land use (higher is better in a an urban setting)</t>
  </si>
  <si>
    <t>Permit year</t>
  </si>
  <si>
    <t>Total Construction (Building) Cost</t>
  </si>
  <si>
    <t>USD</t>
  </si>
  <si>
    <t>Do not include land acquisition, soft costs, FFE, etc.</t>
  </si>
  <si>
    <t>This auto calculated field can be overwritten</t>
  </si>
  <si>
    <t>Annual hours of operation (during normal use)</t>
  </si>
  <si>
    <t>Typical occupancy</t>
  </si>
  <si>
    <t>People</t>
  </si>
  <si>
    <t xml:space="preserve">Energy reduction </t>
  </si>
  <si>
    <t>Is the submitting firm a signatory of the AIA 2030 Commitment?</t>
  </si>
  <si>
    <t>Learn more about the AIA 2030 Commitment here →</t>
  </si>
  <si>
    <t>AIA 2030</t>
  </si>
  <si>
    <t>Is the project recorded in the AIA 2030 Design Data Exchange (DDx)?</t>
  </si>
  <si>
    <t>Learn more about the DDX here →</t>
  </si>
  <si>
    <t>AIA 2030 DDX</t>
  </si>
  <si>
    <t>Good design elevates any project, no matter how small, with a thoughtful process that delivers both beauty and function in balance. 
It is the element that binds all the principles together with a big idea.</t>
  </si>
  <si>
    <t>Project Summary Statement</t>
  </si>
  <si>
    <t>Client Impact Statement</t>
  </si>
  <si>
    <t>Statement of Design Excellence</t>
  </si>
  <si>
    <t>Design solutions affect more than the client and current occupants. 
Good design positively impacts future occupants and the larger community.</t>
  </si>
  <si>
    <t>Community engagement level</t>
  </si>
  <si>
    <t>Were notable community engagement efforts part of the process? If so, briefly describe them. For all submittals, describe ways in which the project improves or contributes to the surrounding community or natural landscape.</t>
  </si>
  <si>
    <t>Does the project benefit people who are not directly associated with the project?</t>
  </si>
  <si>
    <t>Good design mutually benefits human and nonhuman inhabitants.</t>
  </si>
  <si>
    <t>This will help the jury understand the project's context</t>
  </si>
  <si>
    <t>Answer yes if all exterior lighting is full cutoff and indoor lighting does not leak onto the site at night</t>
  </si>
  <si>
    <t>Design for Ecosystems Narrative</t>
  </si>
  <si>
    <t>Good design conserves and improves the quality of water as a precious resource.</t>
  </si>
  <si>
    <t>Is stormwater managed on site?</t>
  </si>
  <si>
    <t>Answer yes if design strategies prevent most runoff into municipal sewers or natural waterways</t>
  </si>
  <si>
    <t>Projects are encouraged to develop irrigation strategies based on collected or recycled water</t>
  </si>
  <si>
    <t>Is potable water used for cooling?</t>
  </si>
  <si>
    <t>Is grey/blackwater reused on site?</t>
  </si>
  <si>
    <t>Answer yes if recycled water is reused on site, such as for toilet flushing or irrigation</t>
  </si>
  <si>
    <t>Is rainwater collected and stored on site?</t>
  </si>
  <si>
    <t xml:space="preserve">Answer yes if collected water offsets potential potable water use </t>
  </si>
  <si>
    <t>Design for Water Narrative</t>
  </si>
  <si>
    <t>Good design adds value for owners, occupants, community, and planet, regardless of project size and budget.</t>
  </si>
  <si>
    <t>Building efficiency / right sizing</t>
  </si>
  <si>
    <t>Does the project address issues of affordability?</t>
  </si>
  <si>
    <t>If yes, elaborate in the narrative below</t>
  </si>
  <si>
    <t>Does the project reduce built area by designing spaces for multiple purposes?</t>
  </si>
  <si>
    <t>Design for Economy Narrative</t>
  </si>
  <si>
    <t>IECC 2006</t>
  </si>
  <si>
    <t>Benchmark EUI</t>
  </si>
  <si>
    <t>← This is baseline is auto generated based on building type</t>
  </si>
  <si>
    <t>Design for Energy Narrative</t>
  </si>
  <si>
    <t>Good design supports health and well-being for all people, considering physical, mental, and emotional effects on building occupants and the surrounding community.</t>
  </si>
  <si>
    <t>Do regularly occupied spaces have operable windows?</t>
  </si>
  <si>
    <t>Generally, can an occupant easily access fresh air?</t>
  </si>
  <si>
    <t xml:space="preserve">This would most likely take the form of building simulation modeling </t>
  </si>
  <si>
    <t xml:space="preserve">Was ventilation, either natural or mechanical, optimized for occupant health? </t>
  </si>
  <si>
    <t>Were specific toxic chemical intentionally avoided, resulting in material substitutions?</t>
  </si>
  <si>
    <t>Good design depends on informed material selection, balancing priorities to achieve durable, safe, and healthy projects with an equitable, sustainable supply chain to minimize possible negative impacts to the planet.</t>
  </si>
  <si>
    <t xml:space="preserve">Was a whole building environmental Life Cycle Analysis (LCA) conducted? </t>
  </si>
  <si>
    <t>Was local and/or recycled content a major criterion for material selection?</t>
  </si>
  <si>
    <t xml:space="preserve">Answer yes if an analysis of available local or recycled materials influenced design decisions </t>
  </si>
  <si>
    <t>Was wood used on this project FSC certified?</t>
  </si>
  <si>
    <t xml:space="preserve">Answer yes if 95%+ wood is certified </t>
  </si>
  <si>
    <t>Embodied Carbon: What you can do right now→</t>
  </si>
  <si>
    <t>Design for Resources Narrative</t>
  </si>
  <si>
    <t>Adaptability, resilience, and reuse are essential to good design, which seeks to enhance usability, functionality, and value over time.</t>
  </si>
  <si>
    <t>What is the designed lifespan of the building?</t>
  </si>
  <si>
    <t>Answer yes if the structural members are bolted, rather than nailed or welded</t>
  </si>
  <si>
    <t xml:space="preserve">Was future flexibility design into the program? </t>
  </si>
  <si>
    <t xml:space="preserve">Answer yes if the building can be easily used for a different purpose in the future </t>
  </si>
  <si>
    <t xml:space="preserve">Can the building remain useful for the short term without utility power? </t>
  </si>
  <si>
    <t>Answer yes if design features anticipate future climates or social conditions</t>
  </si>
  <si>
    <t>Identity a local risk that the project has been designed to mitigate</t>
  </si>
  <si>
    <t xml:space="preserve">ex: wildfire smoke, flooding, extreme temperatures, etc. </t>
  </si>
  <si>
    <t>Design for Change Narrative</t>
  </si>
  <si>
    <t>This is an important strategy for achieving any of the above performance criteria</t>
  </si>
  <si>
    <t>This is an important strategy for understanding and providing for occupants needs</t>
  </si>
  <si>
    <t xml:space="preserve">Discovery should lead to improvements </t>
  </si>
  <si>
    <t>Design for Discovery Narrative</t>
  </si>
  <si>
    <t>Code</t>
  </si>
  <si>
    <t>2030 year</t>
  </si>
  <si>
    <t>IECC 2009</t>
  </si>
  <si>
    <t>IECC 2012</t>
  </si>
  <si>
    <t>IECC 2015</t>
  </si>
  <si>
    <t>IECC 2018</t>
  </si>
  <si>
    <t>ASHRAE 90.1-2007</t>
  </si>
  <si>
    <t>ASHRAE 90.1-2010</t>
  </si>
  <si>
    <t>Seattle Energy Code 2006 or Prev.</t>
  </si>
  <si>
    <t>Seattle Energy Code 2009</t>
  </si>
  <si>
    <t>Seattle Energy Code 2012</t>
  </si>
  <si>
    <t>Seattle Energy Code 2015</t>
  </si>
  <si>
    <t>California Title-24 2005 for high rise residential</t>
  </si>
  <si>
    <t>California Title-24 2005 for single family</t>
  </si>
  <si>
    <t>California Title-24 2008</t>
  </si>
  <si>
    <t>California Title-24 2013</t>
  </si>
  <si>
    <t>California Title-24 2016</t>
  </si>
  <si>
    <t>California Title-24 2019</t>
  </si>
  <si>
    <t>Oregon Energy Code</t>
  </si>
  <si>
    <t>Washington State Energy Code 2006 or prev.</t>
  </si>
  <si>
    <t>Washington State Energy Code 2009</t>
  </si>
  <si>
    <t>Washington State Energy Code 2012</t>
  </si>
  <si>
    <t>Washington State Energy Code 2015</t>
  </si>
  <si>
    <t>None</t>
  </si>
  <si>
    <t>Project:</t>
  </si>
  <si>
    <t>Energy Benchmarking</t>
  </si>
  <si>
    <t>Carbon Benchmarking</t>
  </si>
  <si>
    <t>Embodied Carbon Benchmarking</t>
  </si>
  <si>
    <t>Water Benchmarking</t>
  </si>
  <si>
    <t>Building type aggregates</t>
  </si>
  <si>
    <r>
      <rPr>
        <b/>
        <sz val="10"/>
        <rFont val="Calibri"/>
        <family val="2"/>
      </rPr>
      <t>Fuel Breakdown Table: lbs. CO2/kBtu for each fuel source</t>
    </r>
    <r>
      <rPr>
        <sz val="10"/>
        <color rgb="FF000000"/>
        <rFont val="Calibri"/>
        <family val="2"/>
      </rPr>
      <t xml:space="preserve">
*Assume natural gas</t>
    </r>
  </si>
  <si>
    <t>Primary Use</t>
  </si>
  <si>
    <t>Secondary Use</t>
  </si>
  <si>
    <t>Tertiary Use</t>
  </si>
  <si>
    <t>All Uses</t>
  </si>
  <si>
    <t>EUI</t>
  </si>
  <si>
    <t>LPD</t>
  </si>
  <si>
    <t>Building Category (Carbon)</t>
  </si>
  <si>
    <t>Electricity</t>
  </si>
  <si>
    <t>Natural gas</t>
  </si>
  <si>
    <t>Fuel oil</t>
  </si>
  <si>
    <t>District heat*</t>
  </si>
  <si>
    <t>Benchmark Carbon
Lbs./sf/yr</t>
  </si>
  <si>
    <t>Building Category (emboded carbon)</t>
  </si>
  <si>
    <r>
      <t>Lbs. CO</t>
    </r>
    <r>
      <rPr>
        <b/>
        <vertAlign val="subscript"/>
        <sz val="10"/>
        <color rgb="FF000000"/>
        <rFont val="Calibri"/>
        <family val="2"/>
      </rPr>
      <t>2</t>
    </r>
    <r>
      <rPr>
        <b/>
        <sz val="10"/>
        <color rgb="FF000000"/>
        <rFont val="Calibri"/>
        <family val="2"/>
      </rPr>
      <t>/sf</t>
    </r>
  </si>
  <si>
    <t>Building Category (Water)</t>
  </si>
  <si>
    <t>Water Use Intensity (Gal/sf/yr)</t>
  </si>
  <si>
    <t>Carbon Breakdown</t>
  </si>
  <si>
    <t>EUI Breakdown</t>
  </si>
  <si>
    <t>Water Breakdown</t>
  </si>
  <si>
    <t>Embodied carbon</t>
  </si>
  <si>
    <t>LPD Breakdown</t>
  </si>
  <si>
    <t>Bank</t>
  </si>
  <si>
    <t>Office</t>
  </si>
  <si>
    <t>Commercial</t>
  </si>
  <si>
    <t>Bar / night club</t>
  </si>
  <si>
    <t>Public assembly</t>
  </si>
  <si>
    <t>Public Assembly</t>
  </si>
  <si>
    <t>Education - College / University</t>
  </si>
  <si>
    <t>Education</t>
  </si>
  <si>
    <t>Educational</t>
  </si>
  <si>
    <t>Convention Center</t>
  </si>
  <si>
    <t>Courthouse</t>
  </si>
  <si>
    <t>Education - K-12 School</t>
  </si>
  <si>
    <t>Education - Other</t>
  </si>
  <si>
    <t>Education - Preschool</t>
  </si>
  <si>
    <t>Food - Fast Food</t>
  </si>
  <si>
    <t>Food service</t>
  </si>
  <si>
    <t>Restaurant**</t>
  </si>
  <si>
    <t>Food - Grocery Store</t>
  </si>
  <si>
    <t>Food sales</t>
  </si>
  <si>
    <t>Grocery Store</t>
  </si>
  <si>
    <t>Food - Sales</t>
  </si>
  <si>
    <t>Grocery Store*</t>
  </si>
  <si>
    <t>Food - Service</t>
  </si>
  <si>
    <t>Laboratory</t>
  </si>
  <si>
    <t>Inpatient</t>
  </si>
  <si>
    <t>Library</t>
  </si>
  <si>
    <t>public assembly</t>
  </si>
  <si>
    <t>Cultural/Institutional</t>
  </si>
  <si>
    <t>Lodging - Hotel</t>
  </si>
  <si>
    <t>Lodging</t>
  </si>
  <si>
    <t>Lodging - Residence Hall</t>
  </si>
  <si>
    <t>Medical - Hospital</t>
  </si>
  <si>
    <t>Healthcare</t>
  </si>
  <si>
    <t>Medical - Office</t>
  </si>
  <si>
    <t>Health care</t>
  </si>
  <si>
    <t>Outpatient</t>
  </si>
  <si>
    <t>Medical - Outpatient surgery</t>
  </si>
  <si>
    <t>Meeting Hall</t>
  </si>
  <si>
    <t>Civic Building</t>
  </si>
  <si>
    <t>Movie Theater</t>
  </si>
  <si>
    <t>Museum</t>
  </si>
  <si>
    <t>Performing arts</t>
  </si>
  <si>
    <t>Public Safety - Police, fire, etc.</t>
  </si>
  <si>
    <t>Public safety</t>
  </si>
  <si>
    <t>Public order and safety</t>
  </si>
  <si>
    <t>Recreation (Visitor Center)</t>
  </si>
  <si>
    <t>Religious Worship</t>
  </si>
  <si>
    <t>Religious worship</t>
  </si>
  <si>
    <t>Religious Worship*</t>
  </si>
  <si>
    <t>Residential - Assisted Living</t>
  </si>
  <si>
    <t>Multifamily</t>
  </si>
  <si>
    <t>Senior Care*</t>
  </si>
  <si>
    <t>Multifamily mid-rise</t>
  </si>
  <si>
    <t>Multifamily Housing</t>
  </si>
  <si>
    <t>Residential - Single family</t>
  </si>
  <si>
    <t>Single Family</t>
  </si>
  <si>
    <t>Single family detached</t>
  </si>
  <si>
    <t>Retail - Box Store</t>
  </si>
  <si>
    <t>Retail (other than mall)</t>
  </si>
  <si>
    <t>Retail*</t>
  </si>
  <si>
    <t>Retail - Convenience Store</t>
  </si>
  <si>
    <t>Retail - Mall</t>
  </si>
  <si>
    <t>Enclosed and strip malls</t>
  </si>
  <si>
    <t>Self Storage</t>
  </si>
  <si>
    <t>Warehouse and storage</t>
  </si>
  <si>
    <t>Services - General</t>
  </si>
  <si>
    <t>Service</t>
  </si>
  <si>
    <t>Mercantile</t>
  </si>
  <si>
    <t>Warehouse</t>
  </si>
  <si>
    <t>Warehouse - Refrigerated</t>
  </si>
  <si>
    <t>SUM</t>
  </si>
  <si>
    <t>The metrics below are not intended to be asked at this time, but some may be added in the future</t>
  </si>
  <si>
    <t>ADDITIONAL PERFORMANCE METRICS</t>
  </si>
  <si>
    <t xml:space="preserve">Percent of indoor potable water reduction </t>
  </si>
  <si>
    <t>%</t>
  </si>
  <si>
    <t>https://www.usgbc.org/RESOURCES/INDOOR-WATER-USE-CALCULATOR</t>
  </si>
  <si>
    <t>Percent of stormwater managed on site</t>
  </si>
  <si>
    <t>Percentage of occupied areas daylit</t>
  </si>
  <si>
    <t>Not sure we have a way to ask about daylighting that is simple</t>
  </si>
  <si>
    <t>Number of Bike racks</t>
  </si>
  <si>
    <t xml:space="preserve">Number of showers </t>
  </si>
  <si>
    <t>Parking Spaces provided</t>
  </si>
  <si>
    <t>Parking Spaces required by code</t>
  </si>
  <si>
    <t>Y/N</t>
  </si>
  <si>
    <t>Is potable water used for irrigation</t>
  </si>
  <si>
    <t>Rainwater reclaimation?</t>
  </si>
  <si>
    <t>Stormwater Quality</t>
  </si>
  <si>
    <t>drop-down</t>
  </si>
  <si>
    <t>Predicted Gross EUI</t>
  </si>
  <si>
    <t>kBTU/SF/Year</t>
  </si>
  <si>
    <t>Actual Gross EUI</t>
  </si>
  <si>
    <t>Percent from Renewable Energy</t>
  </si>
  <si>
    <t>Lighting Power Density</t>
  </si>
  <si>
    <t>Watts/SF</t>
  </si>
  <si>
    <t>Window Wall Ratio</t>
  </si>
  <si>
    <t>Regularly occupied space - percent daylit</t>
  </si>
  <si>
    <t>What percentage have quality views?</t>
  </si>
  <si>
    <t>Do occupants control their lighting levels</t>
  </si>
  <si>
    <t>Number of EPD specd</t>
  </si>
  <si>
    <t>Percentage of construction waste diverted from landfill</t>
  </si>
  <si>
    <t>Total cost of Recycled, regional, with certifications (declare, cradle to Cradle)</t>
  </si>
  <si>
    <t>METRICS BEYOND SCOPE - SEE TOP TEN</t>
  </si>
  <si>
    <t>Occupants Communting by Alternative Transportation</t>
  </si>
  <si>
    <t>Predevelopment Development Vegetated</t>
  </si>
  <si>
    <t>Post Development Vegetated</t>
  </si>
  <si>
    <t>Percentage that is native</t>
  </si>
  <si>
    <t>Percentage that is turf</t>
  </si>
  <si>
    <t>ACOUSTICS</t>
  </si>
  <si>
    <t>VOC</t>
  </si>
  <si>
    <t>CO2</t>
  </si>
  <si>
    <t>Was the building designed for disassembly?</t>
  </si>
  <si>
    <t>USD/GSF</t>
  </si>
  <si>
    <t>Hours/week</t>
  </si>
  <si>
    <t>Answer yes if the images in the design awards submission demonstrate clear design strategies for supporting wildlife</t>
  </si>
  <si>
    <t>GSF/Occupant</t>
  </si>
  <si>
    <t>Energy Code that the project was designed to meet?</t>
  </si>
  <si>
    <t>Estimated EUI based on applicable energy code</t>
  </si>
  <si>
    <t xml:space="preserve">kBtu/sf/yr </t>
  </si>
  <si>
    <t>Cost Per GSF</t>
  </si>
  <si>
    <t>Answer yes if the project is designed to achieve a maximum CO2 of less than 1000ppm</t>
  </si>
  <si>
    <t>Was a post occupancy evaluation planned for or will it be conducted on this project?</t>
  </si>
  <si>
    <t>Was an occupant satisfaction survey planned for or will it be conducted on this project?</t>
  </si>
  <si>
    <t>Were improvements made (or will they be made) during occupancy based on findings?</t>
  </si>
  <si>
    <t>Was the site previously developed?</t>
  </si>
  <si>
    <t>Does the site design align with dark sky standards?</t>
  </si>
  <si>
    <t>2030 Challenge Goal</t>
  </si>
  <si>
    <t>Cost per GSF</t>
  </si>
  <si>
    <t></t>
  </si>
  <si>
    <t>If so, provide an example:</t>
  </si>
  <si>
    <t>LOCATION + SIZE</t>
  </si>
  <si>
    <t>COST DATA</t>
  </si>
  <si>
    <t>USE DATA</t>
  </si>
  <si>
    <t>2030 COMMITMENT + RATING SYSTEM</t>
  </si>
  <si>
    <r>
      <t xml:space="preserve">Measure 1 
</t>
    </r>
    <r>
      <rPr>
        <b/>
        <sz val="16"/>
        <color theme="0"/>
        <rFont val="Arial Nova"/>
        <family val="2"/>
      </rPr>
      <t>Design for Integration</t>
    </r>
  </si>
  <si>
    <t>Total Floor Area</t>
  </si>
  <si>
    <r>
      <t xml:space="preserve">Measure 2 
</t>
    </r>
    <r>
      <rPr>
        <b/>
        <sz val="16"/>
        <color theme="0"/>
        <rFont val="Arial Nova"/>
        <family val="2"/>
      </rPr>
      <t>Design for Equitable Communities</t>
    </r>
  </si>
  <si>
    <t>COMMUNITY ENGAGEMENT</t>
  </si>
  <si>
    <r>
      <t xml:space="preserve">Measure 3 
</t>
    </r>
    <r>
      <rPr>
        <b/>
        <sz val="16"/>
        <color theme="0"/>
        <rFont val="Arial Nova"/>
        <family val="2"/>
      </rPr>
      <t>Design for Ecosystems</t>
    </r>
  </si>
  <si>
    <t>Site Context / Environment</t>
  </si>
  <si>
    <r>
      <t xml:space="preserve">Measure 4 
</t>
    </r>
    <r>
      <rPr>
        <b/>
        <sz val="16"/>
        <color theme="0"/>
        <rFont val="Arial Nova"/>
        <family val="2"/>
      </rPr>
      <t>Design for Water</t>
    </r>
  </si>
  <si>
    <r>
      <t xml:space="preserve">Measure 5
</t>
    </r>
    <r>
      <rPr>
        <b/>
        <sz val="16"/>
        <color theme="0"/>
        <rFont val="Arial Nova"/>
        <family val="2"/>
      </rPr>
      <t>Design for Economy</t>
    </r>
  </si>
  <si>
    <r>
      <t xml:space="preserve">Measure 6
</t>
    </r>
    <r>
      <rPr>
        <b/>
        <sz val="16"/>
        <color theme="0"/>
        <rFont val="Arial Nova"/>
        <family val="2"/>
      </rPr>
      <t>Design for Energy</t>
    </r>
  </si>
  <si>
    <r>
      <rPr>
        <b/>
        <i/>
        <sz val="10"/>
        <color theme="1" tint="0.499984740745262"/>
        <rFont val="Arial Nova"/>
        <family val="2"/>
      </rPr>
      <t xml:space="preserve">Optional prompts: </t>
    </r>
    <r>
      <rPr>
        <i/>
        <sz val="10"/>
        <color theme="1" tint="0.499984740745262"/>
        <rFont val="Arial Nova"/>
        <family val="2"/>
      </rPr>
      <t xml:space="preserve">
- How can the design support the ecological health of its place over time?
- How can the design help users become more aware and connected with the project’s place and regional ecosystem?
- How is the project supporting regional habitat restoration?</t>
    </r>
  </si>
  <si>
    <t>← This autogenerated metric is the project's total energy reduction</t>
  </si>
  <si>
    <r>
      <t xml:space="preserve">Measure 7
</t>
    </r>
    <r>
      <rPr>
        <b/>
        <sz val="16"/>
        <color theme="0"/>
        <rFont val="Arial Nova"/>
        <family val="2"/>
      </rPr>
      <t>Design for Well-Being</t>
    </r>
  </si>
  <si>
    <t>Design for Well-being Narrative</t>
  </si>
  <si>
    <r>
      <t xml:space="preserve">Measure 8
</t>
    </r>
    <r>
      <rPr>
        <b/>
        <sz val="16"/>
        <color theme="0"/>
        <rFont val="Arial Nova"/>
        <family val="2"/>
      </rPr>
      <t>Design for Resources</t>
    </r>
  </si>
  <si>
    <t>If "Other", please specify in the narrative</t>
  </si>
  <si>
    <r>
      <t xml:space="preserve">Measure 9
</t>
    </r>
    <r>
      <rPr>
        <b/>
        <sz val="16"/>
        <color theme="0"/>
        <rFont val="Arial Nova"/>
        <family val="2"/>
      </rPr>
      <t>Design for Change</t>
    </r>
  </si>
  <si>
    <r>
      <t xml:space="preserve">Measure 10
</t>
    </r>
    <r>
      <rPr>
        <b/>
        <sz val="16"/>
        <color theme="0"/>
        <rFont val="Arial Nova"/>
        <family val="2"/>
      </rPr>
      <t>Design for Discovery</t>
    </r>
  </si>
  <si>
    <t>Floor Area Ratio</t>
  </si>
  <si>
    <t>Is air being filtered to protect equipment or to protect occupants? (&gt;MERV 13)</t>
  </si>
  <si>
    <t>Local Risk List</t>
  </si>
  <si>
    <t>If other, list here:</t>
  </si>
  <si>
    <t>Earthquakes</t>
  </si>
  <si>
    <t>Drought</t>
  </si>
  <si>
    <t>Extreme Temperatures</t>
  </si>
  <si>
    <t>Flooding</t>
  </si>
  <si>
    <t>Pandemic / Epidemic</t>
  </si>
  <si>
    <t>Social Unrest</t>
  </si>
  <si>
    <t>Power Outage</t>
  </si>
  <si>
    <t>Grid Instability</t>
  </si>
  <si>
    <t>Other</t>
  </si>
  <si>
    <t>SOCIAL JUSTICE, EQUITY, DIVERSITY, AND INCLUSION</t>
  </si>
  <si>
    <t xml:space="preserve">Equitable
Communities </t>
  </si>
  <si>
    <t>Well-being</t>
  </si>
  <si>
    <t>Community Engagement</t>
  </si>
  <si>
    <t>Percent Native</t>
  </si>
  <si>
    <t>Int'l Dark-Sky Association</t>
  </si>
  <si>
    <t>Does project comply with recognized bird collision deterrence criteria?</t>
  </si>
  <si>
    <t>Existing Ordinances List</t>
  </si>
  <si>
    <t>If yes, identify the standard or legislation used.</t>
  </si>
  <si>
    <t>Lab21 Benchmarking</t>
  </si>
  <si>
    <t>For laboratory buildings, assign 100% of the area to Laboratory  →</t>
  </si>
  <si>
    <t>Zip Code / Postal Code</t>
  </si>
  <si>
    <t>State / Province</t>
  </si>
  <si>
    <t>Percentage of total GSF</t>
  </si>
  <si>
    <t>Structural Systems</t>
  </si>
  <si>
    <t>Concrete</t>
  </si>
  <si>
    <t>Steel</t>
  </si>
  <si>
    <t>Heavy Timber</t>
  </si>
  <si>
    <t>Mass Timber</t>
  </si>
  <si>
    <t>Wood Frame</t>
  </si>
  <si>
    <t>Mix</t>
  </si>
  <si>
    <t>If "Other" or "Mix", please specify in the narrative</t>
  </si>
  <si>
    <t>US Equivalent Zip Codes</t>
  </si>
  <si>
    <t>For proj outside the cont'l US + Hawaii, find your US equivalent climate zone here →</t>
  </si>
  <si>
    <t>Did the project reuse an existing structure?</t>
  </si>
  <si>
    <t>Wood Structure</t>
  </si>
  <si>
    <t>Optimized Concrete Admixtures</t>
  </si>
  <si>
    <t>Reduction in Total Materials</t>
  </si>
  <si>
    <t>Low-Carbon Insulation</t>
  </si>
  <si>
    <t>Low-Carbon Exterior Cladding Material</t>
  </si>
  <si>
    <t>Reduction in Glazing</t>
  </si>
  <si>
    <t>Low-Carbon Refrigerants</t>
  </si>
  <si>
    <t>Embodied Carbon Reduction Strategies</t>
  </si>
  <si>
    <t>Reuse Components</t>
  </si>
  <si>
    <t xml:space="preserve">What percent of the existing structure was reused? </t>
  </si>
  <si>
    <t>Project Scope</t>
  </si>
  <si>
    <t>Equitable Communities Sum</t>
  </si>
  <si>
    <t>Ecosystems Sum</t>
  </si>
  <si>
    <t>Water Sum</t>
  </si>
  <si>
    <t>Economy Sum</t>
  </si>
  <si>
    <t>Energy Sum</t>
  </si>
  <si>
    <t>Well-Being Sum</t>
  </si>
  <si>
    <t>Resources Sum</t>
  </si>
  <si>
    <t>Change Sum</t>
  </si>
  <si>
    <t>Discovery Sum</t>
  </si>
  <si>
    <t>Rounded to the nearest 10%</t>
  </si>
  <si>
    <t>Were design strategies implemented to substantially reduce material or embodied carbon?</t>
  </si>
  <si>
    <t>Passive Functionality</t>
  </si>
  <si>
    <t>No, Not Habitable without Power</t>
  </si>
  <si>
    <t>Yes, Passive Survivability</t>
  </si>
  <si>
    <t>Yes, Fossil Fuel Generator</t>
  </si>
  <si>
    <t>Yes, Renewable Energy w/Battery</t>
  </si>
  <si>
    <t>Select the appropriate resiliency measure using the dropdown</t>
  </si>
  <si>
    <t>Does the project design meet EPA "Water Sense" goals for indoor plumbing fixtures?</t>
  </si>
  <si>
    <t>Reduction from benchmark, including renewables</t>
  </si>
  <si>
    <t>ABC's Bird-Friendly Building Design</t>
  </si>
  <si>
    <t>What percentage of the landscape design is native vegetation?</t>
  </si>
  <si>
    <t>California Climate Zone (if located in California)</t>
  </si>
  <si>
    <t>Describe your project. Emphasize design achievements including design intent and program requirements. Describe specific ways in which you achieved and integrated these goals and requirements and any other distinguishing aspects of your project.</t>
  </si>
  <si>
    <t>Good design reduces energy use and eliminates dependence on fossil fuels while improving building performance, function, comfort, and enjoyment</t>
  </si>
  <si>
    <t>AIA Framework for Design Excellence for detailed strategies</t>
  </si>
  <si>
    <t>Identify the primary structural system</t>
  </si>
  <si>
    <t>If yes, please select from the following:</t>
  </si>
  <si>
    <t>30yrs for stick frame; 100yrs for concrete, steel, heavy timber; 1000yrs for solid masonry</t>
  </si>
  <si>
    <t>Every project presents a unique opportunity to apply lessons learned from previous projects and gather information to refine the design process.</t>
  </si>
  <si>
    <t>Cradle to Cradle</t>
  </si>
  <si>
    <t>Level</t>
  </si>
  <si>
    <t>UL Lense</t>
  </si>
  <si>
    <t>Living Product Challenge</t>
  </si>
  <si>
    <t>Living Building Challenge Red List</t>
  </si>
  <si>
    <t>Six Classes</t>
  </si>
  <si>
    <t>WELL Building Standard</t>
  </si>
  <si>
    <t>Healthier Hospitals Initiative Safer Chemicals</t>
  </si>
  <si>
    <t>Kaiser Permanente Facilities Design Program</t>
  </si>
  <si>
    <t>Harvard's Green Building Standards</t>
  </si>
  <si>
    <t>Living Product Challenge / Living Building Challenge Red List / Declare
HPD Collaborative
Cradle to Cradle / Level / UL Lense
WELL Building Standard
Healthier Hospitals Initiative Safer Chemicals
Kaiser Permanente Facilities Design Program
Harvard's Green Building Standards</t>
  </si>
  <si>
    <t>TEN Key Daylight &amp; Electric Light Metrics</t>
  </si>
  <si>
    <t>Were materials/manufacturers that perpetuate exploitative labor practices avoided?</t>
  </si>
  <si>
    <t>ACCESS</t>
  </si>
  <si>
    <t xml:space="preserve">Such as vinyl, quartz countertops, tropical hardwood, natural gas, etc. </t>
  </si>
  <si>
    <t>Such as child or forced labor, locally or in faraway communities.</t>
  </si>
  <si>
    <t>Does the design accommodate low carbon modes of transit?</t>
  </si>
  <si>
    <t>pollutants in frontline communities?</t>
  </si>
  <si>
    <t>Does the design address inequitable access to nature, exposure to heat, or exposure to</t>
  </si>
  <si>
    <t>Does acoustic design consider the hard of hearing, ESL, and/or neuro-divergent learners?</t>
  </si>
  <si>
    <t>Does the design address passive survivability?</t>
  </si>
  <si>
    <t>GLOBAL IMPACTS</t>
  </si>
  <si>
    <t>What are the aggregate global impacts that arise from the design decision on this project?</t>
  </si>
  <si>
    <t>Describe ways in which the project improved the site to improve the community's resiliency.
Describe the project's approach toward building a high-quality indoor environment that is accessible to all and allows each individual to thrive (Universal Access beyond ADA, choice and variation in furniture, light levels, temperature, or sound levels to accommodate a wide range of human preferences and needs, etc.)</t>
  </si>
  <si>
    <t>Does the site restore, preserve, or increase habitat for local fauna and pollinators?</t>
  </si>
  <si>
    <t>Is potable water used for irrigation, after plants are established?</t>
  </si>
  <si>
    <t>Washington State Energy Code 2018</t>
  </si>
  <si>
    <t>Washington State Energy Code 2021</t>
  </si>
  <si>
    <t>Washington State Energy Code 2024</t>
  </si>
  <si>
    <t>Washington State Energy Code 2027</t>
  </si>
  <si>
    <t>Washington State Energy Code 2030</t>
  </si>
  <si>
    <t>Washington State Energy Code 2033</t>
  </si>
  <si>
    <t>Washington State Energy Code 2036</t>
  </si>
  <si>
    <t>Washington State Energy Code 2039</t>
  </si>
  <si>
    <t>Washington State Energy Code 2042</t>
  </si>
  <si>
    <t>Washington State Energy Code 2045</t>
  </si>
  <si>
    <t>Washington State Energy Code 2048</t>
  </si>
  <si>
    <t>Washington State Energy Code 2051</t>
  </si>
  <si>
    <t>Washington State Energy Code 2054</t>
  </si>
  <si>
    <t>Washington State Energy Code 2057</t>
  </si>
  <si>
    <t>Washington State Energy Code 2060</t>
  </si>
  <si>
    <t>Washington State Energy Code 2063</t>
  </si>
  <si>
    <t>Washington State Energy Code 2066</t>
  </si>
  <si>
    <t>Washington State Energy Code 2069</t>
  </si>
  <si>
    <t>Washington State Energy Code 2072</t>
  </si>
  <si>
    <t>Washington State Energy Code 2075</t>
  </si>
  <si>
    <t>Washington State Energy Code 2078</t>
  </si>
  <si>
    <t>Washington State Energy Code 2081</t>
  </si>
  <si>
    <t>Washington State Energy Code 2084</t>
  </si>
  <si>
    <t>Washington State Energy Code 2087</t>
  </si>
  <si>
    <t>Washington State Energy Code 2090</t>
  </si>
  <si>
    <t>Washington State Energy Code 2093</t>
  </si>
  <si>
    <t>Washington State Energy Code 2096</t>
  </si>
  <si>
    <t>Washington State Energy Code 2099</t>
  </si>
  <si>
    <t>Washington State Energy Code 2102</t>
  </si>
  <si>
    <t>Washington State Energy Code 2105</t>
  </si>
  <si>
    <t>IECC 2021</t>
  </si>
  <si>
    <t>Simulated (Energy Model)</t>
  </si>
  <si>
    <t>Is the building all-electric, except for emergency power supply?</t>
  </si>
  <si>
    <t>Were glazing strategies studied to optimize daylighting, thermal comfort, and visual comfort?</t>
  </si>
  <si>
    <t>Does the design incorporate connections to the outdoors and opportunities for physical activity?</t>
  </si>
  <si>
    <t>Were any specific chemicals of concern avoided during material selection?</t>
  </si>
  <si>
    <t xml:space="preserve">If so, please identify chemicals and describe your approach to material selection in the narrative below. </t>
  </si>
  <si>
    <t>Extreme Hail</t>
  </si>
  <si>
    <t>No Specific Risks Were Addressed</t>
  </si>
  <si>
    <t>Has the design considered the impact of environmental or social risks over the building's lifespan?</t>
  </si>
  <si>
    <t xml:space="preserve">Did you incorporate community engagement into the design process?  If so, how did you apply what you learned from the community engagement process to the building design? </t>
  </si>
  <si>
    <t>Actual (Post-Occupancy Data)</t>
  </si>
  <si>
    <t>How is energy performance being tracked and recorded for this project?</t>
  </si>
  <si>
    <t>Natural Gas</t>
  </si>
  <si>
    <t>Fuel Type</t>
  </si>
  <si>
    <t xml:space="preserve">Does the project avoid products that are harmful to the community where they are extracted or manufactured? </t>
  </si>
  <si>
    <t>(kBTU/yr)</t>
  </si>
  <si>
    <t>Ton</t>
  </si>
  <si>
    <t>DCW - Natural Gas Engine Driven</t>
  </si>
  <si>
    <t>DCW - Natural Gas Absorption</t>
  </si>
  <si>
    <t>Cubic Meters</t>
  </si>
  <si>
    <t>Units</t>
  </si>
  <si>
    <t>kWh</t>
  </si>
  <si>
    <t>Therms</t>
  </si>
  <si>
    <t>DCW - Electric Driven</t>
  </si>
  <si>
    <t>District Steam / Hot Water</t>
  </si>
  <si>
    <t>kBTU</t>
  </si>
  <si>
    <t>Conversion Factor</t>
  </si>
  <si>
    <t>Carbon</t>
  </si>
  <si>
    <t>kBtu Conversion Table</t>
  </si>
  <si>
    <t>Energy Unit</t>
  </si>
  <si>
    <t xml:space="preserve"> Factor</t>
  </si>
  <si>
    <t>kBtu</t>
  </si>
  <si>
    <t>MBtu</t>
  </si>
  <si>
    <t>GJ</t>
  </si>
  <si>
    <t>MWh</t>
  </si>
  <si>
    <t>Lbs</t>
  </si>
  <si>
    <t>kLbs</t>
  </si>
  <si>
    <t>MLbs</t>
  </si>
  <si>
    <t>kg</t>
  </si>
  <si>
    <t>Ton Hours</t>
  </si>
  <si>
    <t>cf</t>
  </si>
  <si>
    <t>ccf</t>
  </si>
  <si>
    <t>kcf</t>
  </si>
  <si>
    <t>National Average Values for Operational Carbon Emissions</t>
  </si>
  <si>
    <t>Fuel Source</t>
  </si>
  <si>
    <t>Emissions Factor
(kg-CO2e/kBtu)</t>
  </si>
  <si>
    <t>Biomass - Wood</t>
  </si>
  <si>
    <t>Propane</t>
  </si>
  <si>
    <t>Fuel Oil</t>
  </si>
  <si>
    <t>(kg-CO2e/yr)</t>
  </si>
  <si>
    <t>Amount</t>
  </si>
  <si>
    <t>How is ON-SITE renewable energy production metered by the project's utility company?</t>
  </si>
  <si>
    <t>Fill in the total energy PRODUCED by fuel type and identify the units of measurement. Use the dropdown menu to make selections where available.</t>
  </si>
  <si>
    <t>Fill in the total energy CONSUMED by fuel type and identify the units of measurement. Use the dropdown menu to make selections where available.</t>
  </si>
  <si>
    <t>Total Energy</t>
  </si>
  <si>
    <t>Total Op.Carbon</t>
  </si>
  <si>
    <t>Renewable Energy Type</t>
  </si>
  <si>
    <t>On-Site Total Produced</t>
  </si>
  <si>
    <t>On-Site Net/Excess</t>
  </si>
  <si>
    <t xml:space="preserve">Learn about how on-site energy is metered by exploring links provided to the right and/or checking with your local utility company. Most utility companies have a webpage that describes how to read your utility bill and how metering is configured. </t>
  </si>
  <si>
    <t>It's Not / Energy Code Minimum</t>
  </si>
  <si>
    <t>Consult</t>
  </si>
  <si>
    <t>Involve</t>
  </si>
  <si>
    <t>Collaborate</t>
  </si>
  <si>
    <t>Empower</t>
  </si>
  <si>
    <t>BENCHMARKING</t>
  </si>
  <si>
    <t>Social Cost of Carbon</t>
  </si>
  <si>
    <t>10-yr Social Cost of Carbon</t>
  </si>
  <si>
    <t>10-yr Social Cost of Carbon Intensity</t>
  </si>
  <si>
    <t>$ / kg CO2e / sf</t>
  </si>
  <si>
    <t>kg CO2e</t>
  </si>
  <si>
    <t>$ / ton CO2e</t>
  </si>
  <si>
    <t>$ / kg CO2e</t>
  </si>
  <si>
    <t>Total Embodied Carbon</t>
  </si>
  <si>
    <t>Total Operational Carbon, Inclusive of Renewables (10-yrs)</t>
  </si>
  <si>
    <t xml:space="preserve"> kg-CO2e</t>
  </si>
  <si>
    <t>Convert results from units reported out by the carbon calculation tool to kg-CO2e→</t>
  </si>
  <si>
    <t>Provide total predicted embodied carbon results</t>
  </si>
  <si>
    <t>Select the check box if the client is to remain confidential</t>
  </si>
  <si>
    <t>← This is baseline is auto generated based on the local energy code selected above</t>
  </si>
  <si>
    <t>Is ON-SITE renewable energy system installed, planned, or not included for the project?</t>
  </si>
  <si>
    <t xml:space="preserve">Does the project have a cooling tower? </t>
  </si>
  <si>
    <t xml:space="preserve">If "Actual" is selected, provide actual usage from utility bills for all consumption AND production. </t>
  </si>
  <si>
    <t>ANNUAL ENERGY CONSUMPTION</t>
  </si>
  <si>
    <t>ANNUAL ENERGY PRODUCTION</t>
  </si>
  <si>
    <t>Electricity Consumption</t>
  </si>
  <si>
    <t>All other Fuel Type Consumption</t>
  </si>
  <si>
    <t>← This metric if autocalculated based on on-site renewables and type of utility metering.</t>
  </si>
  <si>
    <t>Total</t>
  </si>
  <si>
    <t>Energy Use</t>
  </si>
  <si>
    <t>Intensity (EUI)</t>
  </si>
  <si>
    <t>ANNUAL ENERGY + CARBON SUMMARY</t>
  </si>
  <si>
    <t>Net (Consumption-Production)</t>
  </si>
  <si>
    <t>Total Consumption</t>
  </si>
  <si>
    <t>Total Production</t>
  </si>
  <si>
    <t>ASHRAE 90.1-2013</t>
  </si>
  <si>
    <t>ASHRAE 90.1-2016</t>
  </si>
  <si>
    <t>ASHRAE 90.1-2019</t>
  </si>
  <si>
    <t>ASHRAE 90.1-2022</t>
  </si>
  <si>
    <t>v2024.0</t>
  </si>
  <si>
    <t>Energy reduction this year from the Zero Tool baseline based on CBECS 2003</t>
  </si>
  <si>
    <t>ZeroTool</t>
  </si>
  <si>
    <t>If so, record the certification(s) and year(s) achieved (if already certified).</t>
  </si>
  <si>
    <t>Inform</t>
  </si>
  <si>
    <t>Describe how the project came to be, including the client’s goals and what impact the finished project has made on the client, users, and/or the community.</t>
  </si>
  <si>
    <t xml:space="preserve">Does the design include a real-time display of relative humidity, temp, PM2.5, VOCs, and CO2 levels? </t>
  </si>
  <si>
    <r>
      <t>How does the pr</t>
    </r>
    <r>
      <rPr>
        <sz val="10"/>
        <rFont val="Arial Nova"/>
        <family val="2"/>
      </rPr>
      <t xml:space="preserve">oject enhance equity among building occupants? Identify how the project promotes equitable communities. </t>
    </r>
  </si>
  <si>
    <t xml:space="preserve">The spider chart to below is a visual representation of your project's performance as it relates to the AIA's Frameworks for Design Excellence (F4DE). The intent is to use it as a comparative tool where you can quickly visualize areas of strength and opportunities for growth or improvement. Higher performing measures will have longer spokes that reach the outermost concentric circles, while measures that have greater potential will align more with the core of the chart. 
</t>
  </si>
  <si>
    <t>Enter information into the below fields to the best of your knowledge. Fields that are not applicable or where information is unavailable can be left blank. 
Please report any bugs via this link: https://forms.gle/XXKfFB1Gg65PAwjo7. 
All reported issues will be reviewed by the COTE Network, and feedback will be incorporated into the next annual update.</t>
  </si>
  <si>
    <t>EPA Fact Sheet: Social Cost of Carbon</t>
  </si>
  <si>
    <t xml:space="preserve">Brookings Institute: Social Cost of Carbon Proposal </t>
  </si>
  <si>
    <t>Levels of Engagement Defined</t>
  </si>
  <si>
    <t>This form should be completed in 2019 Excel or newer</t>
  </si>
  <si>
    <t xml:space="preserve">Please check that units and fuel types match source document </t>
  </si>
  <si>
    <t>This form was modified by AIACA and may be missing sections required by other AIA component award programs</t>
  </si>
  <si>
    <t>Is the project on track for certification with a third party rating system?</t>
  </si>
  <si>
    <t>In the surrounding community, local economy and/or local ecosystem</t>
  </si>
  <si>
    <t xml:space="preserve">Answer yes, if improving ecological health of the site was an explicit goal of the project. </t>
  </si>
  <si>
    <t xml:space="preserve">If yes, were strategies taken to conserve tower water usage in HVAC systems? </t>
  </si>
  <si>
    <t>Answer yes if all fixtures in the project exceed watersense standards</t>
  </si>
  <si>
    <t>This can de deduced from the project info already provided above</t>
  </si>
  <si>
    <t>For CA Title 2024 energy code 2022 or later, select T24 2019</t>
  </si>
  <si>
    <t>Answer yes if the building is disconnected from gas service</t>
  </si>
  <si>
    <t>Select "planned" if you do not intend to report actual energy generation data</t>
  </si>
  <si>
    <t>List the specific technologies that were used for this building's primary systems (HVAC, lighting, water heating, etc.)</t>
  </si>
  <si>
    <t>Is indoor air filtered with MERV 13 or better for smoke events?</t>
  </si>
  <si>
    <t>High Impact</t>
  </si>
  <si>
    <t>Build Carbon Neutral</t>
  </si>
  <si>
    <t>AIA Design for Adaptability, Deconstruction and Reuse</t>
  </si>
  <si>
    <t>Or, do occupants have access to air quality monitors?</t>
  </si>
  <si>
    <t>Note: The social cost of carbon metric is for your information and reference only.  It represents the global cost to society of your building's embodied and operational emissions, and it auto-calculates based on inputs in Sections 6 and 8.</t>
  </si>
  <si>
    <t xml:space="preserve">Answer yes if you designed according to a specific standard or certification credit related to bird safety (see links at right). </t>
  </si>
  <si>
    <t xml:space="preserve">Does the project incorporate approaches to water conservation that go beyond code (EPACT 1992) requirements? If so, briefly describe them.
</t>
  </si>
  <si>
    <t>WaterSense</t>
  </si>
  <si>
    <t>A bullet or comma-separated list of what systems are actually being installed gives reviewers important context for interpreting the energy data and narrative</t>
  </si>
  <si>
    <t>CARE Tool</t>
  </si>
  <si>
    <t>C.Scale</t>
  </si>
  <si>
    <t>AIACA
Guide to Energy &amp; Carbon Entry in the AIA Common App</t>
  </si>
  <si>
    <t>https://aiacalifornia.org/design-awards-2/understanding-your-buildings-energy-and-carbon/</t>
  </si>
  <si>
    <t>For example, 24/7=168, Weekdays 9-5=40, Weekend 9-5=16. Assume 168 for full-time occupied residential projects. Apply a percent reduction for part time homes.</t>
  </si>
  <si>
    <t>Conditioned space + non-conditioned programmed space. For residential, include habitable/conditioned floors below grade</t>
  </si>
  <si>
    <r>
      <t>Occupancy during normal use. For Residential, include</t>
    </r>
    <r>
      <rPr>
        <b/>
        <i/>
        <sz val="10"/>
        <color theme="0" tint="-0.499984740745262"/>
        <rFont val="Arial Nova"/>
        <family val="2"/>
      </rPr>
      <t xml:space="preserve"> only</t>
    </r>
    <r>
      <rPr>
        <i/>
        <sz val="10"/>
        <color theme="0" tint="-0.499984740745262"/>
        <rFont val="Arial Nova"/>
        <family val="2"/>
      </rPr>
      <t xml:space="preserve"> full-time household members</t>
    </r>
  </si>
  <si>
    <t>Describe this project's approach to sustainability through design. How does the project use architectural design to benefit the occupants, community, and planet. Consider how the design responds to specific and dynamic conditions and explain the project's positive impact.</t>
  </si>
  <si>
    <t>Passive survivability in this context refers to the building envelope being designed to eliminate heat and cold stress</t>
  </si>
  <si>
    <r>
      <rPr>
        <b/>
        <i/>
        <sz val="10"/>
        <color theme="0" tint="-0.499984740745262"/>
        <rFont val="Arial Nova"/>
        <family val="2"/>
      </rPr>
      <t xml:space="preserve">Optional prompts:
</t>
    </r>
    <r>
      <rPr>
        <i/>
        <sz val="10"/>
        <color theme="0" tint="-0.499984740745262"/>
        <rFont val="Arial Nova"/>
        <family val="2"/>
      </rPr>
      <t>- Place the cost/GSF number in context
- Methods the project used to provide more with less
- Consider design strategies used to get multiple uses out of one space
- Cost saving strategies that result in a better project
-Design strategies for use of efficient structural systems
-Modular or pre-fabricated construction methods employed to reduce construction time and/or labor costs</t>
    </r>
  </si>
  <si>
    <r>
      <rPr>
        <b/>
        <i/>
        <sz val="10"/>
        <color theme="0" tint="-0.499984740745262"/>
        <rFont val="Arial Nova"/>
        <family val="2"/>
      </rPr>
      <t>Optional prompts:</t>
    </r>
    <r>
      <rPr>
        <i/>
        <sz val="10"/>
        <color theme="0" tint="-0.499984740745262"/>
        <rFont val="Arial Nova"/>
        <family val="2"/>
      </rPr>
      <t xml:space="preserve">
- Enclosure / glazing strategies
- Solar and renewable strategies 
- User education and operational strategies 
- Equipment strategies   - Energy model use and response during design
-Describe any clarifications on energy reduction from benchmark
-Is a battery storage system installed for peak demand control/load shifting?</t>
    </r>
  </si>
  <si>
    <r>
      <rPr>
        <b/>
        <i/>
        <sz val="10"/>
        <color theme="0" tint="-0.499984740745262"/>
        <rFont val="Arial Nova"/>
        <family val="2"/>
      </rPr>
      <t>Optional prompts:</t>
    </r>
    <r>
      <rPr>
        <i/>
        <sz val="10"/>
        <color theme="0" tint="-0.499984740745262"/>
        <rFont val="Arial Nova"/>
        <family val="2"/>
      </rPr>
      <t xml:space="preserve">
- Human health: toxicity, chemicals of concern
- Daylight metrics used (sDA, ASE, UDI, etc)– link to explanation, calculator
- Was a spatial daylighting analysis performed to ensure spaces were properly lit while also addressing glare reduction?
-Does the project contain any biophilic design strategies?
- Natural ventilation, outdoor air strategies</t>
    </r>
  </si>
  <si>
    <r>
      <rPr>
        <b/>
        <i/>
        <sz val="10"/>
        <color theme="0" tint="-0.499984740745262"/>
        <rFont val="Arial Nova"/>
        <family val="2"/>
      </rPr>
      <t>Optional prompts:</t>
    </r>
    <r>
      <rPr>
        <i/>
        <sz val="10"/>
        <color theme="0" tint="-0.499984740745262"/>
        <rFont val="Arial Nova"/>
        <family val="2"/>
      </rPr>
      <t xml:space="preserve">
- Innovative sourcing of materials                   - Reuse or use of recycled materials
- Efficient use of materials? Finishes?             - Building reuse
- Low carbon concrete or other low embodied carbon strategies
- What factors (priorities) were considered in making material selection decisions?  
- How do project materials and products reduce embodied carbon and environmental impacts?  
- How does the project promote zero waste throughout its life cycle?  
- How long will the project last, and how does that affect your material?
-Were measures put in place or construction strategies employed to limit construction waste? (Landfill diversion, material salvaging, pre-fabricated/modular construction, pre-cut lumber packages, etc.?)</t>
    </r>
  </si>
  <si>
    <r>
      <rPr>
        <b/>
        <i/>
        <sz val="10"/>
        <color theme="0" tint="-0.499984740745262"/>
        <rFont val="Arial Nova"/>
        <family val="2"/>
      </rPr>
      <t>Optional prompts:</t>
    </r>
    <r>
      <rPr>
        <i/>
        <sz val="10"/>
        <color theme="0" tint="-0.499984740745262"/>
        <rFont val="Arial Nova"/>
        <family val="2"/>
      </rPr>
      <t xml:space="preserve">
- Strategies for future change/adaptation
- How does the project address future risks and vulnerabilities from social, economic, and environmental change?
- How is the project designed for adaptation to anticipate future uses or changing markets?
- How does the project address passive survivability and/or livability?
-Were wildlife prevention strategies employed? (Landscape defensible space, fuel management plans, non-combustible exterior materials, etc.?)</t>
    </r>
  </si>
  <si>
    <r>
      <rPr>
        <b/>
        <i/>
        <sz val="10"/>
        <color theme="0" tint="-0.499984740745262"/>
        <rFont val="Arial Nova"/>
        <family val="2"/>
      </rPr>
      <t>Optional prompts:</t>
    </r>
    <r>
      <rPr>
        <i/>
        <sz val="10"/>
        <color theme="0" tint="-0.499984740745262"/>
        <rFont val="Arial Nova"/>
        <family val="2"/>
      </rPr>
      <t xml:space="preserve">
- Strategies for future change/adaptation
- Lesson learned – what would you do differently?
- How did the project’s design process foster a long-term relationship between designers, users, and operators to ensure design intentions are realized and the building project performance can improve over time?
- Was a post occupancy evaluation planned for or conducted on this project? If not, how are the project’s performance data and experiential stories shared, even if the findings fall short of the vision?
- What design strategies promote a sense of discovery and delight?
-Were innovative sustainable design strategies, systems, materials or methods explored during the design process?
-Were consultants, contractors and/or wendors introduced to strategies they were previously unfamilar with?
-Were innovative sustainable design strategies, systems, materials or methods explored during the design process?
-Were consultants, contractors and/or vendors introduced to strategies they were previously unfamiliar with?</t>
    </r>
  </si>
  <si>
    <t>Lincoln Property Company</t>
  </si>
  <si>
    <t>2392 Morse Avenue, Suite 100</t>
  </si>
  <si>
    <t>Irvine</t>
  </si>
  <si>
    <t>CA</t>
  </si>
  <si>
    <t>USA</t>
  </si>
  <si>
    <t>3B</t>
  </si>
  <si>
    <t>CA8</t>
  </si>
  <si>
    <t>Renovation</t>
  </si>
  <si>
    <t>Yes</t>
  </si>
  <si>
    <t>No</t>
  </si>
  <si>
    <t>Urban</t>
  </si>
  <si>
    <t xml:space="preserve">A large goal for the project was to engage the outdoor spaces more effectively. Landscape revisions as well as the restoration of an onsite water feature to mitigate both freeway and airport noise created more usable exterior space. Landscape pallets were augmented to be primarily drought tolerant, native, and low maintenance. Areas of concrete were replaced with permeable decomposed granite and the concrete used for fill and decorative applications. All site lighting was preserved but converted to LED. Much of the overgrown landscape was trimmed or removed to permit greater infiltration of natural daylight through the building.  </t>
  </si>
  <si>
    <t>Alternative systems and renewable energy became a focal point for the design narrative. Perimeter systems were designed to shut down when large glass walls are open, saving energy and increasing air flow. A 137.6 kW rooftop photovoltaic system with an annual production of 220.0 MWh was installed with cooperation and contribution from the local energy supplier. This resulted in a net zero building solution. The lighting controls coupled with LED lighting throughout created a project with an LPD of .51wSF which exceeds the 2030 Commitment for interior projects reduction of 25% reduction by 96%.</t>
  </si>
  <si>
    <t>The focus of the project was to protect and encourage the wellbeing of the staff and to create an environment of safety for a secure return to the office strategy. Ceilings were exposed to allow larger volumes and sliding window walls, maximize air movement and connection to the exterior. 
Access was expanded to the exterior and outdoor areas were enhanced. 
Direct linkages to operating a healthy environment and designing a healthy environment created a robust and holistic approach.
Doors and systems controls including coffee and beverage controls are operated by the wave of a hand or by cell phone.</t>
  </si>
  <si>
    <t>9.5 kgCO2e/sf-yr.</t>
  </si>
  <si>
    <t>Designed and constructed during the height of the pandemic, the supply chain was severely compromised. Material selections were sourced locally for, convenience, availability and a minimized carbon footprint. Enhanced materials were used very sparingly while those that were readily available were exploited. Careful cost, schedule and lifecycle analysis mandated that much of the building and interiors be re-purposed. All perimeter walls were left intact with few but impactful upgrades. As a Net Zero building, the total carbon emissions over a 10-year life cycle will result in 1,763 metric tons CO2e, which is an 89% reduction over new construction</t>
  </si>
  <si>
    <t>Freeway Noise</t>
  </si>
  <si>
    <t>The project has changed the way in which the organization works, collaborates, and socializes. Coming from a former environment that was dark, divided, and traditional, this new space which celebrates light, unity and openness not only better suits the company’s ethos but also abstractly represents a renewed spirit for the future, a respect for the environment and an acceptability for the inevitability of change.
This is a project which thru design, sustainability, art, health and wellbeing, and innovation becomes a model for smart construction and the future of workplace.</t>
  </si>
  <si>
    <t>The Executive Vice President of LPC is a member or leads multiple equity, diversion and inclusion organizations thoughout the local area. It was an impertive part of the design that the space have the ability to host or welcome not only his own organizations, but those with agendas designed to enhance the lives of all members of the local community. The space has since fulfilled.</t>
  </si>
  <si>
    <t>Installed</t>
  </si>
  <si>
    <t xml:space="preserve">The design was an integrated albeit remote collaboration between staff, leadership and the design team resulting in a solution that is inclusive and sensitive to the needs of all. The future of workplace is not that it transcends or is "preserved". The nature of workplace should be that it is designed to change and adapt as our work process and workforce changes. The pandemic has taught us that workplace needs to be more specific to use and culture. Therefore, workplace must be designed to flex and change. 
Elements can and should be designed to "last" but repurposed to be more useful to the staff as it grows and changes. The existing exterior, structural, MEP, core elements and site were preserved and repurposed. Furniture was reconditioned and reused. 80% of the existing interior buildout was purposely “re-imagined” into a workplace that is forward thinking and sustainably responsible to operational and embodied carbon reduction. A 137.6 kW rooftop photovoltaic array was installed, existing landscape was augmented with drought tolerant species, giant sliding glass walls connect interior and exterior spaces and sustainable material selections were made throughout. </t>
  </si>
  <si>
    <t xml:space="preserve">Built in the early 1980’s with tilt up concrete panel construction and a panelized roof system, the space was divided, dark, and dense. There was no collaboration space, no access to the exterior, and an interior break room with no windows. 
The building was reimagined to emphasize outdoor connections, workplace safety, health and wellbeing, and alternative collaboration. Designed and built during and through the pandemic effected the nature of the strategies. LPC saw this trying time as an opportunity to think about how they could work differently. A hybrid work environment was embraced by the 95-person organization which accommodates 60% of the staff in the office at one time. Collaborative spaces which never existed previously were embraced and conceived as working "lounges" accommodating remote workers, socialization, collaboration, and outside events. Private offices were reduced from the perimeter and the collaboration and social spaces were positioned to open directly into the outdoor environments. The existing skylights were repaired and opened to create distinctive focal point for the spaces. The resulting workplace contains a mix of free address private and open offices, open collaborative spaces, varied conference, meeting, huddle and phone rooms, a "dirty" kitchen, and an outdoor social and workspace. </t>
  </si>
  <si>
    <t>The design for the Lincoln Property Company local headquarters is a clear study of how design can change lives. This freeway adjacent tilt-up, standalone building was transformed into a healthy, sustainable, net zero work and social environment that celebrates art, diversity, and the joy of the workplace.
LPC saw this transformation as an opportunity to transform themselves while also providing a model for the reuse and the empowerment of existing buildings. 
The building was reimagined and repurposed to emphasize indoor outdoor connections, workplace safety, health and wellbeing, alternative collaboration, and adaptability. 
This space was designed and built through the pandemic which affected the nature of the environment, the program, and the function. LPC saw this trying time as an opportunity to think about how they could work differently. Not everyone needed to be within the office for the company to be effective. A hybrid work environment was embraced which accommodated 60% of the staff at desks or in offices maximum using a free address system. Collaborative spaces were embraced within the design and conceived as working "lounges" that accommodate remote workers, socialization, collaboration, and outside events. These spaces began to embrace new opportunities for LPC that previously did not exist.</t>
  </si>
  <si>
    <t>The design process involved many of the internal stakeholders and staff in an effort to engender the future occupants to the space. This was crucial given the hesitant nature of the staff to return to the office after the pandemic. Every effort was made to ensure all health and safety measures were not only met but exceeded. Multiple design and construction walks with the staff were conducted to familiarize the staff with the space and the health environment strategies employed.</t>
  </si>
  <si>
    <t>The facility is designed to accommodate outside industry and community events. LPC has strived to become a welcoming venue for socially conscience organizations to gather. The hybrid nature of the space reduces the amount of staff commuting each day. Additionally, the staff is encouraged to carpool whenever possible.</t>
  </si>
  <si>
    <t>All fixtures utilized within the space are water efficient and low flow exceeding the baseline by 30%. A reclaimed water system is used for all flushing fixtures and irrigation reducing potable water use. 
In addition, the site landscape was altered to primarily feature drought tolerant and native species, reducing irrigation demands by 60%. All lawn and water intensive plant materials were removed to limit water consumption. Permeable pavement was added, and the discarded materials were recycled on site into fill or decorative elements. Stone and gravel were substituted for ground cover to eliminate water use and ongoing maintenance.</t>
  </si>
  <si>
    <t xml:space="preserve">The project was driven by a cost value matrix that drove an attitude of “doing more with less”. Designed during COVID, and to reduce waste and cost, the design team opted to preserve much of the existing space with most of the demolition focusing on opening the space to natural light and to create a more contiguous environment. The design utilizes simple materials and systems in creative ways. The existing shell structure system, HVAC system and concrete slab are maintained and are exposed in the space, saving money and reducing finish materials for 80% of the buildout. </t>
  </si>
  <si>
    <t>137.6 kW rooftop photovoltaic system, Lutron lighting control system</t>
  </si>
  <si>
    <t xml:space="preserve">Change and adaptability were two of the driving forces behind the design of the LPC local headquarters building. While this was an architecturally underwhelming building, the owners saw the bigger picture of what it meant to preserve, and re-purpose rather than destroy and reconstruct. Additionally, this attitude was also utilized when looking at the future of the building. The plan was designed to flex and change depending on future need. The LPC space can expand and incorporate the integrated lease space, or the leases spaces can be expanded into the LPC space. </t>
  </si>
  <si>
    <t>Gross Metered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</si>
</sst>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0.000"/>
    <numFmt numFmtId="166" formatCode="&quot;$&quot;#,##0.00"/>
    <numFmt numFmtId="167" formatCode="&quot;$&quot;#,##0"/>
    <numFmt numFmtId="168" formatCode="#,##0.0"/>
  </numFmts>
  <fonts count="60" x14ac:knownFonts="1">
    <font>
      <sz val="11"/>
      <color theme="1"/>
      <name val="Calibri"/>
      <family val="2"/>
      <scheme val="minor"/>
    </font>
    <font>
      <u/>
      <sz val="11"/>
      <color theme="10"/>
      <name val="Calibri"/>
      <family val="2"/>
      <scheme val="minor"/>
    </font>
    <font>
      <sz val="11"/>
      <color theme="1"/>
      <name val="Calibri"/>
      <family val="2"/>
      <scheme val="minor"/>
    </font>
    <font>
      <b/>
      <sz val="11"/>
      <color rgb="FFFA7D00"/>
      <name val="Calibri"/>
      <family val="2"/>
      <scheme val="minor"/>
    </font>
    <font>
      <sz val="10"/>
      <color rgb="FF000000"/>
      <name val="Arial Nova"/>
      <family val="2"/>
    </font>
    <font>
      <sz val="10"/>
      <color theme="1"/>
      <name val="Arial Nova"/>
      <family val="2"/>
    </font>
    <font>
      <b/>
      <sz val="10"/>
      <color rgb="FF000000"/>
      <name val="Calibri"/>
      <family val="2"/>
    </font>
    <font>
      <b/>
      <sz val="10"/>
      <name val="Calibri"/>
      <family val="2"/>
    </font>
    <font>
      <sz val="10"/>
      <name val="Calibri"/>
      <family val="2"/>
    </font>
    <font>
      <sz val="10"/>
      <color rgb="FF000000"/>
      <name val="Calibri"/>
      <family val="2"/>
    </font>
    <font>
      <b/>
      <vertAlign val="subscript"/>
      <sz val="10"/>
      <color rgb="FF000000"/>
      <name val="Calibri"/>
      <family val="2"/>
    </font>
    <font>
      <b/>
      <sz val="10"/>
      <color theme="1"/>
      <name val="Arial Nova"/>
      <family val="2"/>
    </font>
    <font>
      <b/>
      <sz val="10"/>
      <name val="Arial Nova"/>
      <family val="2"/>
    </font>
    <font>
      <sz val="10"/>
      <color theme="0"/>
      <name val="Arial Nova"/>
      <family val="2"/>
    </font>
    <font>
      <b/>
      <i/>
      <sz val="10"/>
      <color theme="1"/>
      <name val="Arial Nova"/>
      <family val="2"/>
    </font>
    <font>
      <u/>
      <sz val="10"/>
      <color theme="10"/>
      <name val="Arial Nova"/>
      <family val="2"/>
    </font>
    <font>
      <sz val="10"/>
      <color theme="0" tint="-0.499984740745262"/>
      <name val="Arial Nova"/>
      <family val="2"/>
    </font>
    <font>
      <i/>
      <sz val="10"/>
      <color rgb="FFFF0000"/>
      <name val="Arial Nova"/>
      <family val="2"/>
    </font>
    <font>
      <sz val="10"/>
      <name val="Arial Nova"/>
      <family val="2"/>
    </font>
    <font>
      <i/>
      <sz val="10"/>
      <name val="Arial Nova"/>
      <family val="2"/>
    </font>
    <font>
      <sz val="10"/>
      <color theme="0" tint="-0.34998626667073579"/>
      <name val="Arial Nova"/>
      <family val="2"/>
    </font>
    <font>
      <b/>
      <sz val="10"/>
      <color theme="0" tint="-0.34998626667073579"/>
      <name val="Arial Nova"/>
      <family val="2"/>
    </font>
    <font>
      <i/>
      <sz val="10"/>
      <color theme="0" tint="-0.499984740745262"/>
      <name val="Arial Nova"/>
      <family val="2"/>
    </font>
    <font>
      <sz val="10"/>
      <color theme="8" tint="-0.499984740745262"/>
      <name val="Arial Nova"/>
      <family val="2"/>
    </font>
    <font>
      <sz val="10"/>
      <color theme="6" tint="-0.499984740745262"/>
      <name val="Arial Nova"/>
      <family val="2"/>
    </font>
    <font>
      <sz val="10"/>
      <color rgb="FFFF0000"/>
      <name val="Arial Nova"/>
      <family val="2"/>
    </font>
    <font>
      <sz val="22"/>
      <color theme="0"/>
      <name val="Arial Nova"/>
      <family val="2"/>
    </font>
    <font>
      <sz val="10"/>
      <color theme="1" tint="4.9989318521683403E-2"/>
      <name val="Arial Nova"/>
      <family val="2"/>
    </font>
    <font>
      <sz val="11"/>
      <color rgb="FFFF0000"/>
      <name val="Calibri"/>
      <family val="2"/>
      <scheme val="minor"/>
    </font>
    <font>
      <sz val="8"/>
      <name val="Calibri"/>
      <family val="2"/>
      <scheme val="minor"/>
    </font>
    <font>
      <b/>
      <sz val="16"/>
      <color theme="0"/>
      <name val="Arial Nova"/>
      <family val="2"/>
    </font>
    <font>
      <sz val="11"/>
      <color theme="1"/>
      <name val="Arial"/>
      <family val="2"/>
    </font>
    <font>
      <sz val="10"/>
      <color theme="1" tint="0.499984740745262"/>
      <name val="Arial Nova"/>
      <family val="2"/>
    </font>
    <font>
      <u/>
      <sz val="10"/>
      <name val="Arial Nova"/>
      <family val="2"/>
    </font>
    <font>
      <sz val="11"/>
      <name val="Calibri"/>
      <family val="2"/>
      <scheme val="minor"/>
    </font>
    <font>
      <b/>
      <sz val="10"/>
      <color theme="0"/>
      <name val="Arial Nova"/>
      <family val="2"/>
    </font>
    <font>
      <u/>
      <sz val="11"/>
      <color theme="0"/>
      <name val="Calibri"/>
      <family val="2"/>
      <scheme val="minor"/>
    </font>
    <font>
      <sz val="16"/>
      <color theme="0"/>
      <name val="Arial Nova"/>
      <family val="2"/>
    </font>
    <font>
      <u/>
      <sz val="10"/>
      <color theme="0"/>
      <name val="Arial Nova"/>
      <family val="2"/>
    </font>
    <font>
      <b/>
      <i/>
      <sz val="10"/>
      <color theme="0"/>
      <name val="Arial Nova"/>
      <family val="2"/>
    </font>
    <font>
      <sz val="10"/>
      <color theme="1" tint="0.499984740745262"/>
      <name val="Wingdings 3"/>
      <family val="1"/>
      <charset val="2"/>
    </font>
    <font>
      <sz val="10"/>
      <name val="Wingdings 3"/>
      <family val="1"/>
      <charset val="2"/>
    </font>
    <font>
      <i/>
      <sz val="10"/>
      <color theme="1" tint="0.499984740745262"/>
      <name val="Arial Nova"/>
      <family val="2"/>
    </font>
    <font>
      <i/>
      <sz val="10"/>
      <color theme="1"/>
      <name val="Arial Nova"/>
      <family val="2"/>
    </font>
    <font>
      <i/>
      <u/>
      <sz val="10"/>
      <color theme="10"/>
      <name val="Arial Nova"/>
      <family val="2"/>
    </font>
    <font>
      <b/>
      <i/>
      <sz val="10"/>
      <color theme="1" tint="0.499984740745262"/>
      <name val="Arial Nova"/>
      <family val="2"/>
    </font>
    <font>
      <b/>
      <i/>
      <sz val="10"/>
      <color theme="0" tint="-0.499984740745262"/>
      <name val="Arial Nova"/>
      <family val="2"/>
    </font>
    <font>
      <sz val="10"/>
      <color theme="0" tint="-4.9989318521683403E-2"/>
      <name val="Arial Nova"/>
      <family val="2"/>
    </font>
    <font>
      <i/>
      <sz val="10"/>
      <color theme="0"/>
      <name val="Arial Nova"/>
      <family val="2"/>
    </font>
    <font>
      <b/>
      <sz val="10"/>
      <color theme="0" tint="-4.9989318521683403E-2"/>
      <name val="Arial Nova"/>
      <family val="2"/>
    </font>
    <font>
      <b/>
      <sz val="10"/>
      <color theme="0" tint="-4.9989318521683403E-2"/>
      <name val="Arial"/>
      <family val="2"/>
    </font>
    <font>
      <sz val="10"/>
      <color theme="0" tint="-4.9989318521683403E-2"/>
      <name val="Arial"/>
      <family val="2"/>
    </font>
    <font>
      <sz val="11"/>
      <color theme="0"/>
      <name val="Calibri"/>
      <family val="2"/>
      <scheme val="minor"/>
    </font>
    <font>
      <u/>
      <sz val="10"/>
      <color theme="0" tint="-4.9989318521683403E-2"/>
      <name val="Calibri"/>
      <family val="2"/>
    </font>
    <font>
      <sz val="10"/>
      <color theme="0" tint="-4.9989318521683403E-2"/>
      <name val="Calibri"/>
      <family val="2"/>
    </font>
    <font>
      <b/>
      <sz val="10"/>
      <color rgb="FFFFFF00"/>
      <name val="Arial Nova"/>
      <family val="2"/>
    </font>
    <font>
      <sz val="10"/>
      <color rgb="FFEF3031"/>
      <name val="Arial Nova"/>
      <family val="2"/>
    </font>
    <font>
      <u/>
      <sz val="10"/>
      <color rgb="FFEF3031"/>
      <name val="Arial Nova"/>
      <family val="2"/>
    </font>
    <font>
      <u/>
      <sz val="11"/>
      <name val="Calibri"/>
      <family val="2"/>
      <scheme val="minor"/>
    </font>
    <font>
      <i/>
      <u/>
      <sz val="10"/>
      <color theme="0" tint="-0.499984740745262"/>
      <name val="Arial Nova"/>
      <family val="2"/>
    </font>
  </fonts>
  <fills count="23">
    <fill>
      <patternFill patternType="none"/>
    </fill>
    <fill>
      <patternFill patternType="gray125"/>
    </fill>
    <fill>
      <patternFill patternType="solid">
        <fgColor theme="2" tint="-0.749992370372631"/>
        <bgColor indexed="64"/>
      </patternFill>
    </fill>
    <fill>
      <patternFill patternType="solid">
        <fgColor theme="2" tint="-0.499984740745262"/>
        <bgColor indexed="64"/>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rgb="FFAECAD0"/>
      </patternFill>
    </fill>
    <fill>
      <patternFill patternType="solid">
        <fgColor theme="2" tint="-9.9978637043366805E-2"/>
        <bgColor indexed="64"/>
      </patternFill>
    </fill>
    <fill>
      <patternFill patternType="solid">
        <fgColor theme="2" tint="-9.9978637043366805E-2"/>
        <bgColor rgb="FF76A5AF"/>
      </patternFill>
    </fill>
    <fill>
      <patternFill patternType="solid">
        <fgColor theme="2" tint="-9.9978637043366805E-2"/>
        <bgColor rgb="FFFFE599"/>
      </patternFill>
    </fill>
    <fill>
      <patternFill patternType="solid">
        <fgColor theme="2" tint="-9.9978637043366805E-2"/>
        <bgColor rgb="FFB7CDD1"/>
      </patternFill>
    </fill>
    <fill>
      <patternFill patternType="solid">
        <fgColor rgb="FFFFFFFF"/>
        <bgColor rgb="FFFFFFFF"/>
      </patternFill>
    </fill>
    <fill>
      <patternFill patternType="solid">
        <fgColor theme="2" tint="-0.249977111117893"/>
        <bgColor rgb="FFFFFFFF"/>
      </patternFill>
    </fill>
    <fill>
      <patternFill patternType="solid">
        <fgColor theme="2" tint="-9.9978637043366805E-2"/>
        <bgColor rgb="FFCCCCCC"/>
      </patternFill>
    </fill>
    <fill>
      <patternFill patternType="solid">
        <fgColor theme="2" tint="-0.249977111117893"/>
        <bgColor rgb="FFFFE599"/>
      </patternFill>
    </fill>
    <fill>
      <patternFill patternType="solid">
        <fgColor theme="2" tint="-0.249977111117893"/>
        <bgColor rgb="FFB7CDD1"/>
      </patternFill>
    </fill>
    <fill>
      <patternFill patternType="solid">
        <fgColor theme="2" tint="-0.249977111117893"/>
        <bgColor rgb="FFCCCCCC"/>
      </patternFill>
    </fill>
    <fill>
      <patternFill patternType="solid">
        <fgColor rgb="FFFA4132"/>
        <bgColor indexed="64"/>
      </patternFill>
    </fill>
    <fill>
      <patternFill patternType="solid">
        <fgColor theme="0" tint="-0.14999847407452621"/>
        <bgColor indexed="64"/>
      </patternFill>
    </fill>
    <fill>
      <patternFill patternType="solid">
        <fgColor rgb="FFF2F2F2"/>
        <bgColor rgb="FFF2F2F2"/>
      </patternFill>
    </fill>
    <fill>
      <patternFill patternType="solid">
        <fgColor theme="1"/>
        <bgColor indexed="64"/>
      </patternFill>
    </fill>
    <fill>
      <patternFill patternType="solid">
        <fgColor theme="0" tint="-4.9989318521683403E-2"/>
        <bgColor rgb="FFCCCCCC"/>
      </patternFill>
    </fill>
  </fills>
  <borders count="82">
    <border>
      <left/>
      <right/>
      <top/>
      <bottom/>
      <diagonal/>
    </border>
    <border>
      <left style="dotted">
        <color auto="1"/>
      </left>
      <right style="dotted">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tted">
        <color auto="1"/>
      </bottom>
      <diagonal/>
    </border>
    <border>
      <left/>
      <right/>
      <top/>
      <bottom style="thick">
        <color auto="1"/>
      </bottom>
      <diagonal/>
    </border>
    <border>
      <left style="thin">
        <color rgb="FF7F7F7F"/>
      </left>
      <right style="thin">
        <color rgb="FF7F7F7F"/>
      </right>
      <top style="thin">
        <color rgb="FF7F7F7F"/>
      </top>
      <bottom style="thin">
        <color rgb="FF7F7F7F"/>
      </bottom>
      <diagonal/>
    </border>
    <border>
      <left style="dotted">
        <color auto="1"/>
      </left>
      <right/>
      <top/>
      <bottom style="medium">
        <color indexed="64"/>
      </bottom>
      <diagonal/>
    </border>
    <border>
      <left/>
      <right style="dotted">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medium">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rgb="FF000000"/>
      </left>
      <right style="medium">
        <color rgb="FF000000"/>
      </right>
      <top/>
      <bottom/>
      <diagonal/>
    </border>
    <border>
      <left style="thin">
        <color rgb="FF000000"/>
      </left>
      <right style="medium">
        <color rgb="FF000000"/>
      </right>
      <top/>
      <bottom/>
      <diagonal/>
    </border>
    <border>
      <left style="thin">
        <color rgb="FF000000"/>
      </left>
      <right style="medium">
        <color indexed="64"/>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top style="medium">
        <color indexed="64"/>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bottom style="medium">
        <color indexed="64"/>
      </bottom>
      <diagonal/>
    </border>
    <border>
      <left style="medium">
        <color indexed="64"/>
      </left>
      <right/>
      <top style="medium">
        <color rgb="FF000000"/>
      </top>
      <bottom/>
      <diagonal/>
    </border>
    <border>
      <left style="medium">
        <color indexed="64"/>
      </left>
      <right/>
      <top/>
      <bottom style="medium">
        <color rgb="FF000000"/>
      </bottom>
      <diagonal/>
    </border>
    <border>
      <left/>
      <right style="medium">
        <color rgb="FF000000"/>
      </right>
      <top/>
      <bottom style="thick">
        <color indexed="64"/>
      </bottom>
      <diagonal/>
    </border>
    <border>
      <left style="medium">
        <color rgb="FF000000"/>
      </left>
      <right style="medium">
        <color indexed="64"/>
      </right>
      <top/>
      <bottom style="thick">
        <color indexed="64"/>
      </bottom>
      <diagonal/>
    </border>
    <border>
      <left style="medium">
        <color rgb="FF000000"/>
      </left>
      <right/>
      <top/>
      <bottom style="thick">
        <color indexed="64"/>
      </bottom>
      <diagonal/>
    </border>
    <border>
      <left style="medium">
        <color indexed="64"/>
      </left>
      <right style="medium">
        <color rgb="FF000000"/>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thick">
        <color auto="1"/>
      </bottom>
      <diagonal/>
    </border>
    <border>
      <left style="medium">
        <color indexed="64"/>
      </left>
      <right style="medium">
        <color rgb="FF000000"/>
      </right>
      <top/>
      <bottom style="thick">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indexed="64"/>
      </right>
      <top/>
      <bottom/>
      <diagonal/>
    </border>
    <border>
      <left style="thin">
        <color theme="0"/>
      </left>
      <right/>
      <top/>
      <bottom style="thin">
        <color indexed="64"/>
      </bottom>
      <diagonal/>
    </border>
  </borders>
  <cellStyleXfs count="6">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4" borderId="12" applyNumberFormat="0" applyAlignment="0" applyProtection="0"/>
    <xf numFmtId="0" fontId="31" fillId="0" borderId="0"/>
  </cellStyleXfs>
  <cellXfs count="652">
    <xf numFmtId="0" fontId="0" fillId="0" borderId="0" xfId="0"/>
    <xf numFmtId="2" fontId="8" fillId="7" borderId="20" xfId="0" applyNumberFormat="1" applyFont="1" applyFill="1" applyBorder="1"/>
    <xf numFmtId="2" fontId="8" fillId="7" borderId="23" xfId="0" applyNumberFormat="1" applyFont="1" applyFill="1" applyBorder="1" applyAlignment="1">
      <alignment horizontal="center"/>
    </xf>
    <xf numFmtId="2" fontId="8" fillId="7" borderId="22" xfId="0" applyNumberFormat="1" applyFont="1" applyFill="1" applyBorder="1"/>
    <xf numFmtId="9" fontId="8" fillId="10" borderId="37" xfId="0" applyNumberFormat="1" applyFont="1" applyFill="1" applyBorder="1"/>
    <xf numFmtId="0" fontId="9" fillId="11" borderId="0" xfId="0" applyFont="1" applyFill="1" applyAlignment="1">
      <alignment horizontal="right"/>
    </xf>
    <xf numFmtId="0" fontId="9" fillId="11" borderId="16" xfId="0" applyFont="1" applyFill="1" applyBorder="1" applyAlignment="1">
      <alignment horizontal="center"/>
    </xf>
    <xf numFmtId="164" fontId="9" fillId="11" borderId="16" xfId="0" applyNumberFormat="1" applyFont="1" applyFill="1" applyBorder="1" applyAlignment="1">
      <alignment horizontal="center"/>
    </xf>
    <xf numFmtId="0" fontId="9" fillId="11" borderId="18" xfId="0" applyFont="1" applyFill="1" applyBorder="1" applyAlignment="1">
      <alignment horizontal="right"/>
    </xf>
    <xf numFmtId="9" fontId="9" fillId="11" borderId="0" xfId="0" applyNumberFormat="1" applyFont="1" applyFill="1" applyAlignment="1">
      <alignment horizontal="right"/>
    </xf>
    <xf numFmtId="164" fontId="9" fillId="11" borderId="19" xfId="0" applyNumberFormat="1" applyFont="1" applyFill="1" applyBorder="1" applyAlignment="1">
      <alignment horizontal="center"/>
    </xf>
    <xf numFmtId="164" fontId="9" fillId="11" borderId="0" xfId="0" applyNumberFormat="1" applyFont="1" applyFill="1" applyAlignment="1">
      <alignment horizontal="right"/>
    </xf>
    <xf numFmtId="1" fontId="9" fillId="11" borderId="0" xfId="0" applyNumberFormat="1" applyFont="1" applyFill="1" applyAlignment="1">
      <alignment horizontal="center"/>
    </xf>
    <xf numFmtId="164" fontId="9" fillId="11" borderId="18" xfId="0" applyNumberFormat="1" applyFont="1" applyFill="1" applyBorder="1" applyAlignment="1">
      <alignment horizontal="right"/>
    </xf>
    <xf numFmtId="164" fontId="9" fillId="11" borderId="19" xfId="0" applyNumberFormat="1" applyFont="1" applyFill="1" applyBorder="1" applyAlignment="1">
      <alignment horizontal="right"/>
    </xf>
    <xf numFmtId="9" fontId="8" fillId="10" borderId="38" xfId="0" applyNumberFormat="1" applyFont="1" applyFill="1" applyBorder="1"/>
    <xf numFmtId="9" fontId="8" fillId="10" borderId="39" xfId="0" applyNumberFormat="1" applyFont="1" applyFill="1" applyBorder="1"/>
    <xf numFmtId="0" fontId="9" fillId="11" borderId="0" xfId="0" applyFont="1" applyFill="1" applyAlignment="1">
      <alignment horizontal="center"/>
    </xf>
    <xf numFmtId="0" fontId="9" fillId="12" borderId="0" xfId="0" applyFont="1" applyFill="1"/>
    <xf numFmtId="0" fontId="9" fillId="13" borderId="7" xfId="0" applyFont="1" applyFill="1" applyBorder="1"/>
    <xf numFmtId="9" fontId="9" fillId="13" borderId="9" xfId="0" applyNumberFormat="1" applyFont="1" applyFill="1" applyBorder="1"/>
    <xf numFmtId="0" fontId="5" fillId="6" borderId="0" xfId="0" applyFont="1" applyFill="1" applyAlignment="1">
      <alignment vertical="top"/>
    </xf>
    <xf numFmtId="0" fontId="5" fillId="6" borderId="0" xfId="0" applyFont="1" applyFill="1" applyAlignment="1">
      <alignment vertical="top" wrapText="1"/>
    </xf>
    <xf numFmtId="0" fontId="5" fillId="0" borderId="0" xfId="0" applyFont="1" applyAlignment="1">
      <alignment vertical="top"/>
    </xf>
    <xf numFmtId="0" fontId="5" fillId="0" borderId="1" xfId="0" applyFont="1" applyBorder="1" applyAlignment="1">
      <alignment vertical="top"/>
    </xf>
    <xf numFmtId="0" fontId="5" fillId="0" borderId="14" xfId="0" applyFont="1" applyBorder="1" applyAlignment="1">
      <alignment vertical="top"/>
    </xf>
    <xf numFmtId="0" fontId="5" fillId="0" borderId="0" xfId="0" applyFont="1" applyAlignment="1">
      <alignment vertical="top" wrapText="1"/>
    </xf>
    <xf numFmtId="9" fontId="8" fillId="10" borderId="0" xfId="0" applyNumberFormat="1" applyFont="1" applyFill="1"/>
    <xf numFmtId="0" fontId="20" fillId="6" borderId="0" xfId="0" applyFont="1" applyFill="1" applyAlignment="1">
      <alignment vertical="top"/>
    </xf>
    <xf numFmtId="0" fontId="20" fillId="6" borderId="13" xfId="0" applyFont="1" applyFill="1" applyBorder="1" applyAlignment="1">
      <alignment vertical="top"/>
    </xf>
    <xf numFmtId="0" fontId="20" fillId="6" borderId="5" xfId="0" applyFont="1" applyFill="1" applyBorder="1" applyAlignment="1">
      <alignment vertical="top"/>
    </xf>
    <xf numFmtId="0" fontId="20" fillId="6" borderId="6" xfId="0" applyFont="1" applyFill="1" applyBorder="1" applyAlignment="1">
      <alignment vertical="top" wrapText="1"/>
    </xf>
    <xf numFmtId="0" fontId="20" fillId="6" borderId="8" xfId="0" applyFont="1" applyFill="1" applyBorder="1" applyAlignment="1">
      <alignment vertical="top" wrapText="1"/>
    </xf>
    <xf numFmtId="0" fontId="18" fillId="6" borderId="0" xfId="0" applyFont="1" applyFill="1" applyAlignment="1">
      <alignment horizontal="left" vertical="center"/>
    </xf>
    <xf numFmtId="0" fontId="5" fillId="6" borderId="3" xfId="0" applyFont="1" applyFill="1" applyBorder="1" applyAlignment="1">
      <alignment vertical="top"/>
    </xf>
    <xf numFmtId="0" fontId="9" fillId="11" borderId="7" xfId="0" applyFont="1" applyFill="1" applyBorder="1" applyAlignment="1">
      <alignment horizontal="right"/>
    </xf>
    <xf numFmtId="164" fontId="9" fillId="11" borderId="8" xfId="0" applyNumberFormat="1" applyFont="1" applyFill="1" applyBorder="1" applyAlignment="1">
      <alignment horizontal="right"/>
    </xf>
    <xf numFmtId="164" fontId="9" fillId="11" borderId="9" xfId="0" applyNumberFormat="1" applyFont="1" applyFill="1" applyBorder="1" applyAlignment="1">
      <alignment horizontal="right"/>
    </xf>
    <xf numFmtId="9" fontId="8" fillId="10" borderId="11" xfId="0" applyNumberFormat="1" applyFont="1" applyFill="1" applyBorder="1"/>
    <xf numFmtId="9" fontId="8" fillId="10" borderId="57" xfId="0" applyNumberFormat="1" applyFont="1" applyFill="1" applyBorder="1"/>
    <xf numFmtId="0" fontId="9" fillId="11" borderId="11" xfId="0" applyFont="1" applyFill="1" applyBorder="1" applyAlignment="1">
      <alignment horizontal="right"/>
    </xf>
    <xf numFmtId="0" fontId="9" fillId="11" borderId="11" xfId="0" applyFont="1" applyFill="1" applyBorder="1" applyAlignment="1">
      <alignment horizontal="center"/>
    </xf>
    <xf numFmtId="164" fontId="9" fillId="11" borderId="11" xfId="0" applyNumberFormat="1" applyFont="1" applyFill="1" applyBorder="1" applyAlignment="1">
      <alignment horizontal="center"/>
    </xf>
    <xf numFmtId="0" fontId="9" fillId="11" borderId="58" xfId="0" applyFont="1" applyFill="1" applyBorder="1" applyAlignment="1">
      <alignment horizontal="right"/>
    </xf>
    <xf numFmtId="9" fontId="9" fillId="11" borderId="11" xfId="0" applyNumberFormat="1" applyFont="1" applyFill="1" applyBorder="1" applyAlignment="1">
      <alignment horizontal="right"/>
    </xf>
    <xf numFmtId="164" fontId="9" fillId="11" borderId="56" xfId="0" applyNumberFormat="1" applyFont="1" applyFill="1" applyBorder="1" applyAlignment="1">
      <alignment horizontal="center"/>
    </xf>
    <xf numFmtId="164" fontId="9" fillId="11" borderId="11" xfId="0" applyNumberFormat="1" applyFont="1" applyFill="1" applyBorder="1" applyAlignment="1">
      <alignment horizontal="right"/>
    </xf>
    <xf numFmtId="1" fontId="9" fillId="11" borderId="11" xfId="0" applyNumberFormat="1" applyFont="1" applyFill="1" applyBorder="1" applyAlignment="1">
      <alignment horizontal="center"/>
    </xf>
    <xf numFmtId="164" fontId="9" fillId="11" borderId="58" xfId="0" applyNumberFormat="1" applyFont="1" applyFill="1" applyBorder="1" applyAlignment="1">
      <alignment horizontal="right"/>
    </xf>
    <xf numFmtId="164" fontId="9" fillId="11" borderId="56" xfId="0" applyNumberFormat="1" applyFont="1" applyFill="1" applyBorder="1" applyAlignment="1">
      <alignment horizontal="right"/>
    </xf>
    <xf numFmtId="9" fontId="8" fillId="10" borderId="61" xfId="0" applyNumberFormat="1" applyFont="1" applyFill="1" applyBorder="1"/>
    <xf numFmtId="9" fontId="8" fillId="10" borderId="62" xfId="0" applyNumberFormat="1" applyFont="1" applyFill="1" applyBorder="1"/>
    <xf numFmtId="9" fontId="8" fillId="10" borderId="63" xfId="0" applyNumberFormat="1" applyFont="1" applyFill="1" applyBorder="1"/>
    <xf numFmtId="1" fontId="9" fillId="14" borderId="0" xfId="0" applyNumberFormat="1" applyFont="1" applyFill="1" applyAlignment="1">
      <alignment horizontal="center"/>
    </xf>
    <xf numFmtId="9" fontId="8" fillId="15" borderId="61" xfId="0" applyNumberFormat="1" applyFont="1" applyFill="1" applyBorder="1"/>
    <xf numFmtId="9" fontId="8" fillId="15" borderId="0" xfId="0" applyNumberFormat="1" applyFont="1" applyFill="1"/>
    <xf numFmtId="9" fontId="8" fillId="15" borderId="38" xfId="0" applyNumberFormat="1" applyFont="1" applyFill="1" applyBorder="1"/>
    <xf numFmtId="9" fontId="8" fillId="15" borderId="39" xfId="0" applyNumberFormat="1" applyFont="1" applyFill="1" applyBorder="1"/>
    <xf numFmtId="0" fontId="9" fillId="16" borderId="0" xfId="0" applyFont="1" applyFill="1" applyAlignment="1">
      <alignment horizontal="right"/>
    </xf>
    <xf numFmtId="0" fontId="9" fillId="16" borderId="0" xfId="0" applyFont="1" applyFill="1" applyAlignment="1">
      <alignment horizontal="center"/>
    </xf>
    <xf numFmtId="164" fontId="9" fillId="16" borderId="19" xfId="0" applyNumberFormat="1" applyFont="1" applyFill="1" applyBorder="1" applyAlignment="1">
      <alignment horizontal="center"/>
    </xf>
    <xf numFmtId="0" fontId="9" fillId="16" borderId="18" xfId="0" applyFont="1" applyFill="1" applyBorder="1" applyAlignment="1">
      <alignment horizontal="right"/>
    </xf>
    <xf numFmtId="9" fontId="9" fillId="16" borderId="0" xfId="0" applyNumberFormat="1" applyFont="1" applyFill="1" applyAlignment="1">
      <alignment horizontal="right"/>
    </xf>
    <xf numFmtId="0" fontId="9" fillId="17" borderId="0" xfId="0" applyFont="1" applyFill="1" applyAlignment="1">
      <alignment horizontal="right"/>
    </xf>
    <xf numFmtId="1" fontId="9" fillId="17" borderId="0" xfId="0" applyNumberFormat="1" applyFont="1" applyFill="1" applyAlignment="1">
      <alignment horizontal="center"/>
    </xf>
    <xf numFmtId="164" fontId="9" fillId="16" borderId="18" xfId="0" applyNumberFormat="1" applyFont="1" applyFill="1" applyBorder="1" applyAlignment="1">
      <alignment horizontal="right"/>
    </xf>
    <xf numFmtId="164" fontId="9" fillId="16" borderId="0" xfId="0" applyNumberFormat="1" applyFont="1" applyFill="1" applyAlignment="1">
      <alignment horizontal="right"/>
    </xf>
    <xf numFmtId="164" fontId="9" fillId="16" borderId="19" xfId="0" applyNumberFormat="1" applyFont="1" applyFill="1" applyBorder="1" applyAlignment="1">
      <alignment horizontal="right"/>
    </xf>
    <xf numFmtId="0" fontId="6" fillId="7" borderId="16" xfId="0" applyFont="1" applyFill="1" applyBorder="1" applyAlignment="1">
      <alignment horizontal="center" vertical="center"/>
    </xf>
    <xf numFmtId="0" fontId="6" fillId="7" borderId="0" xfId="0" applyFont="1" applyFill="1" applyAlignment="1">
      <alignment horizontal="center" vertical="center"/>
    </xf>
    <xf numFmtId="0" fontId="6" fillId="7" borderId="21" xfId="0" applyFont="1" applyFill="1" applyBorder="1" applyAlignment="1">
      <alignment horizontal="center" vertical="center"/>
    </xf>
    <xf numFmtId="0" fontId="5" fillId="18" borderId="0" xfId="0" applyFont="1" applyFill="1" applyAlignment="1">
      <alignment vertical="top"/>
    </xf>
    <xf numFmtId="0" fontId="25" fillId="18" borderId="0" xfId="0" applyFont="1" applyFill="1" applyAlignment="1">
      <alignment vertical="top"/>
    </xf>
    <xf numFmtId="0" fontId="28" fillId="0" borderId="0" xfId="0" applyFont="1"/>
    <xf numFmtId="0" fontId="34" fillId="0" borderId="0" xfId="0" applyFont="1"/>
    <xf numFmtId="0" fontId="12" fillId="3" borderId="2" xfId="0" applyFont="1" applyFill="1" applyBorder="1" applyAlignment="1">
      <alignment vertical="top"/>
    </xf>
    <xf numFmtId="0" fontId="18" fillId="3" borderId="3" xfId="0" applyFont="1" applyFill="1" applyBorder="1" applyAlignment="1">
      <alignment vertical="top"/>
    </xf>
    <xf numFmtId="0" fontId="18" fillId="3" borderId="4" xfId="0" applyFont="1" applyFill="1" applyBorder="1" applyAlignment="1">
      <alignment vertical="top" wrapText="1"/>
    </xf>
    <xf numFmtId="0" fontId="18" fillId="3" borderId="5" xfId="0" applyFont="1" applyFill="1" applyBorder="1" applyAlignment="1">
      <alignment vertical="top"/>
    </xf>
    <xf numFmtId="0" fontId="18" fillId="3" borderId="0" xfId="0" applyFont="1" applyFill="1" applyAlignment="1">
      <alignment vertical="top"/>
    </xf>
    <xf numFmtId="0" fontId="33" fillId="3" borderId="6" xfId="1" applyFont="1" applyFill="1" applyBorder="1" applyAlignment="1">
      <alignment vertical="top" wrapText="1"/>
    </xf>
    <xf numFmtId="0" fontId="18" fillId="3" borderId="6" xfId="0" applyFont="1" applyFill="1" applyBorder="1" applyAlignment="1">
      <alignment vertical="top" wrapText="1"/>
    </xf>
    <xf numFmtId="0" fontId="19" fillId="3" borderId="6" xfId="0" applyFont="1" applyFill="1" applyBorder="1" applyAlignment="1">
      <alignment vertical="top" wrapText="1"/>
    </xf>
    <xf numFmtId="0" fontId="18" fillId="3" borderId="0" xfId="0" applyFont="1" applyFill="1" applyAlignment="1">
      <alignment vertical="top" wrapText="1"/>
    </xf>
    <xf numFmtId="0" fontId="35" fillId="2" borderId="10" xfId="0" applyFont="1" applyFill="1" applyBorder="1" applyAlignment="1">
      <alignment vertical="top"/>
    </xf>
    <xf numFmtId="0" fontId="13" fillId="2" borderId="0" xfId="0" applyFont="1" applyFill="1" applyAlignment="1">
      <alignment vertical="top"/>
    </xf>
    <xf numFmtId="0" fontId="13" fillId="2" borderId="6" xfId="0" applyFont="1" applyFill="1" applyBorder="1" applyAlignment="1">
      <alignment vertical="top" wrapText="1"/>
    </xf>
    <xf numFmtId="0" fontId="13" fillId="2" borderId="5" xfId="0" applyFont="1" applyFill="1" applyBorder="1" applyAlignment="1">
      <alignment vertical="top"/>
    </xf>
    <xf numFmtId="0" fontId="13" fillId="2" borderId="7" xfId="0" applyFont="1" applyFill="1" applyBorder="1" applyAlignment="1">
      <alignment vertical="top"/>
    </xf>
    <xf numFmtId="0" fontId="13" fillId="2" borderId="8" xfId="0" applyFont="1" applyFill="1" applyBorder="1" applyAlignment="1">
      <alignment vertical="top"/>
    </xf>
    <xf numFmtId="0" fontId="13" fillId="2" borderId="9" xfId="0" applyFont="1" applyFill="1" applyBorder="1" applyAlignment="1">
      <alignment vertical="top" wrapText="1"/>
    </xf>
    <xf numFmtId="0" fontId="25" fillId="0" borderId="0" xfId="0" applyFont="1" applyAlignment="1">
      <alignment vertical="top"/>
    </xf>
    <xf numFmtId="0" fontId="18" fillId="19" borderId="70" xfId="0" applyFont="1" applyFill="1" applyBorder="1" applyAlignment="1" applyProtection="1">
      <alignment vertical="center"/>
      <protection locked="0"/>
    </xf>
    <xf numFmtId="9" fontId="27" fillId="19" borderId="70" xfId="0" applyNumberFormat="1" applyFont="1" applyFill="1" applyBorder="1" applyAlignment="1" applyProtection="1">
      <alignment horizontal="center" vertical="center"/>
      <protection locked="0"/>
    </xf>
    <xf numFmtId="9" fontId="18" fillId="19" borderId="70" xfId="0" applyNumberFormat="1" applyFont="1" applyFill="1" applyBorder="1" applyAlignment="1" applyProtection="1">
      <alignment horizontal="center" vertical="center"/>
      <protection locked="0"/>
    </xf>
    <xf numFmtId="0" fontId="5" fillId="0" borderId="0" xfId="0" applyFont="1"/>
    <xf numFmtId="0" fontId="11" fillId="0" borderId="0" xfId="0" applyFont="1"/>
    <xf numFmtId="0" fontId="5" fillId="21" borderId="0" xfId="0" applyFont="1" applyFill="1" applyAlignment="1">
      <alignment vertical="top"/>
    </xf>
    <xf numFmtId="0" fontId="25" fillId="21" borderId="0" xfId="0" applyFont="1" applyFill="1" applyAlignment="1">
      <alignment vertical="top"/>
    </xf>
    <xf numFmtId="0" fontId="11" fillId="21" borderId="0" xfId="0" applyFont="1" applyFill="1" applyAlignment="1">
      <alignment horizontal="left" vertical="top"/>
    </xf>
    <xf numFmtId="0" fontId="11" fillId="21" borderId="0" xfId="0" applyFont="1" applyFill="1" applyAlignment="1">
      <alignment vertical="top"/>
    </xf>
    <xf numFmtId="0" fontId="27" fillId="5" borderId="70" xfId="4" applyFont="1" applyFill="1" applyBorder="1" applyAlignment="1" applyProtection="1">
      <alignment horizontal="left" vertical="top" wrapText="1"/>
    </xf>
    <xf numFmtId="0" fontId="18" fillId="6" borderId="73" xfId="0" applyFont="1" applyFill="1" applyBorder="1" applyAlignment="1">
      <alignment vertical="top"/>
    </xf>
    <xf numFmtId="0" fontId="18" fillId="6" borderId="68" xfId="0" applyFont="1" applyFill="1" applyBorder="1" applyAlignment="1">
      <alignment vertical="top"/>
    </xf>
    <xf numFmtId="0" fontId="47" fillId="6" borderId="74" xfId="0" applyFont="1" applyFill="1" applyBorder="1" applyAlignment="1">
      <alignment vertical="top"/>
    </xf>
    <xf numFmtId="0" fontId="18" fillId="6" borderId="75" xfId="0" applyFont="1" applyFill="1" applyBorder="1" applyAlignment="1">
      <alignment vertical="top"/>
    </xf>
    <xf numFmtId="0" fontId="18" fillId="6" borderId="0" xfId="0" applyFont="1" applyFill="1" applyAlignment="1">
      <alignment vertical="top"/>
    </xf>
    <xf numFmtId="0" fontId="12" fillId="6" borderId="0" xfId="0" applyFont="1" applyFill="1" applyAlignment="1">
      <alignment horizontal="left" vertical="top"/>
    </xf>
    <xf numFmtId="0" fontId="47" fillId="6" borderId="69" xfId="0" applyFont="1" applyFill="1" applyBorder="1" applyAlignment="1">
      <alignment vertical="top"/>
    </xf>
    <xf numFmtId="0" fontId="18" fillId="6" borderId="76" xfId="0" applyFont="1" applyFill="1" applyBorder="1" applyAlignment="1">
      <alignment vertical="top"/>
    </xf>
    <xf numFmtId="0" fontId="18" fillId="6" borderId="71" xfId="0" applyFont="1" applyFill="1" applyBorder="1" applyAlignment="1">
      <alignment vertical="top"/>
    </xf>
    <xf numFmtId="0" fontId="5" fillId="6" borderId="71" xfId="0" applyFont="1" applyFill="1" applyBorder="1" applyAlignment="1">
      <alignment vertical="top"/>
    </xf>
    <xf numFmtId="0" fontId="47" fillId="6" borderId="72" xfId="0" applyFont="1" applyFill="1" applyBorder="1" applyAlignment="1">
      <alignment vertical="top"/>
    </xf>
    <xf numFmtId="0" fontId="11" fillId="0" borderId="0" xfId="0" applyFont="1" applyAlignment="1">
      <alignment vertical="top"/>
    </xf>
    <xf numFmtId="0" fontId="11" fillId="0" borderId="0" xfId="0" applyFont="1" applyAlignment="1">
      <alignment horizontal="left" vertical="top"/>
    </xf>
    <xf numFmtId="9" fontId="5" fillId="0" borderId="0" xfId="3" applyFont="1" applyAlignment="1">
      <alignment horizontal="left" vertical="top"/>
    </xf>
    <xf numFmtId="0" fontId="5" fillId="0" borderId="0" xfId="0" applyFont="1" applyAlignment="1">
      <alignment horizontal="left" vertical="top"/>
    </xf>
    <xf numFmtId="164" fontId="9" fillId="11" borderId="0" xfId="0" applyNumberFormat="1" applyFont="1" applyFill="1" applyAlignment="1">
      <alignment horizontal="left"/>
    </xf>
    <xf numFmtId="0" fontId="9" fillId="14" borderId="0" xfId="0" applyFont="1" applyFill="1" applyAlignment="1">
      <alignment horizontal="left"/>
    </xf>
    <xf numFmtId="0" fontId="9" fillId="17" borderId="0" xfId="0" applyFont="1" applyFill="1" applyAlignment="1">
      <alignment horizontal="left"/>
    </xf>
    <xf numFmtId="164" fontId="9" fillId="11" borderId="11" xfId="0" applyNumberFormat="1" applyFont="1" applyFill="1" applyBorder="1" applyAlignment="1">
      <alignment horizontal="left"/>
    </xf>
    <xf numFmtId="0" fontId="9" fillId="12" borderId="0" xfId="0" applyFont="1" applyFill="1" applyAlignment="1">
      <alignment horizontal="left"/>
    </xf>
    <xf numFmtId="2" fontId="5" fillId="0" borderId="0" xfId="0" applyNumberFormat="1" applyFont="1" applyAlignment="1">
      <alignment vertical="top"/>
    </xf>
    <xf numFmtId="0" fontId="6" fillId="14" borderId="0" xfId="0" applyFont="1" applyFill="1" applyAlignment="1">
      <alignment vertical="top" wrapText="1"/>
    </xf>
    <xf numFmtId="0" fontId="6" fillId="14" borderId="0" xfId="0" applyFont="1" applyFill="1" applyAlignment="1">
      <alignment wrapText="1"/>
    </xf>
    <xf numFmtId="0" fontId="6" fillId="14" borderId="71" xfId="0" applyFont="1" applyFill="1" applyBorder="1" applyAlignment="1">
      <alignment horizontal="left" wrapText="1"/>
    </xf>
    <xf numFmtId="0" fontId="6" fillId="14" borderId="71" xfId="0" applyFont="1" applyFill="1" applyBorder="1" applyAlignment="1">
      <alignment wrapText="1"/>
    </xf>
    <xf numFmtId="0" fontId="9" fillId="14" borderId="0" xfId="0" applyFont="1" applyFill="1" applyAlignment="1">
      <alignment horizontal="left" vertical="top" wrapText="1"/>
    </xf>
    <xf numFmtId="0" fontId="6" fillId="14" borderId="0" xfId="0" applyFont="1" applyFill="1" applyAlignment="1">
      <alignment vertical="top"/>
    </xf>
    <xf numFmtId="0" fontId="9" fillId="14" borderId="0" xfId="0" applyFont="1" applyFill="1" applyAlignment="1">
      <alignment horizontal="center" vertical="top"/>
    </xf>
    <xf numFmtId="0" fontId="6" fillId="14" borderId="71" xfId="0" applyFont="1" applyFill="1" applyBorder="1" applyAlignment="1">
      <alignment horizontal="left"/>
    </xf>
    <xf numFmtId="0" fontId="52" fillId="0" borderId="0" xfId="0" applyFont="1"/>
    <xf numFmtId="0" fontId="5" fillId="19" borderId="79" xfId="0" applyFont="1" applyFill="1" applyBorder="1" applyAlignment="1" applyProtection="1">
      <alignment horizontal="center" vertical="top"/>
      <protection locked="0"/>
    </xf>
    <xf numFmtId="0" fontId="5" fillId="19" borderId="70" xfId="0" applyFont="1" applyFill="1" applyBorder="1" applyAlignment="1" applyProtection="1">
      <alignment horizontal="center" vertical="top"/>
      <protection locked="0"/>
    </xf>
    <xf numFmtId="0" fontId="5" fillId="19" borderId="70" xfId="0" applyFont="1" applyFill="1" applyBorder="1" applyAlignment="1" applyProtection="1">
      <alignment horizontal="left" vertical="top"/>
      <protection locked="0"/>
    </xf>
    <xf numFmtId="0" fontId="13" fillId="5" borderId="68" xfId="0" applyFont="1" applyFill="1" applyBorder="1" applyAlignment="1" applyProtection="1">
      <alignment vertical="center"/>
      <protection locked="0"/>
    </xf>
    <xf numFmtId="0" fontId="11" fillId="5" borderId="0" xfId="0" applyFont="1" applyFill="1" applyAlignment="1" applyProtection="1">
      <alignment vertical="center"/>
      <protection locked="0"/>
    </xf>
    <xf numFmtId="0" fontId="11"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5" fillId="5" borderId="0" xfId="0" applyFont="1" applyFill="1" applyAlignment="1" applyProtection="1">
      <alignment horizontal="left" vertical="top"/>
      <protection locked="0"/>
    </xf>
    <xf numFmtId="0" fontId="5" fillId="5" borderId="0" xfId="0" applyFont="1" applyFill="1" applyAlignment="1" applyProtection="1">
      <alignment horizontal="left" vertical="top" indent="1"/>
      <protection locked="0"/>
    </xf>
    <xf numFmtId="0" fontId="18" fillId="6" borderId="78" xfId="0" applyFont="1" applyFill="1" applyBorder="1" applyAlignment="1" applyProtection="1">
      <alignment horizontal="left" vertical="top" wrapText="1" indent="1"/>
      <protection locked="0"/>
    </xf>
    <xf numFmtId="0" fontId="5"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42" fillId="5" borderId="0" xfId="0" applyFont="1" applyFill="1" applyAlignment="1" applyProtection="1">
      <alignment horizontal="left" vertical="top" wrapText="1"/>
      <protection locked="0"/>
    </xf>
    <xf numFmtId="0" fontId="42" fillId="5" borderId="0" xfId="0" applyFont="1" applyFill="1" applyAlignment="1" applyProtection="1">
      <alignment horizontal="left" vertical="top"/>
      <protection locked="0"/>
    </xf>
    <xf numFmtId="0" fontId="43" fillId="5" borderId="0" xfId="0" applyFont="1" applyFill="1" applyAlignment="1" applyProtection="1">
      <alignment vertical="top"/>
      <protection locked="0"/>
    </xf>
    <xf numFmtId="0" fontId="13" fillId="21" borderId="65" xfId="0" applyFont="1" applyFill="1" applyBorder="1" applyAlignment="1" applyProtection="1">
      <alignment vertical="top"/>
      <protection locked="0"/>
    </xf>
    <xf numFmtId="0" fontId="37" fillId="21" borderId="65" xfId="0" applyFont="1" applyFill="1" applyBorder="1" applyAlignment="1" applyProtection="1">
      <alignment vertical="center"/>
      <protection locked="0"/>
    </xf>
    <xf numFmtId="0" fontId="5" fillId="21" borderId="0" xfId="0" applyFont="1" applyFill="1" applyAlignment="1" applyProtection="1">
      <alignment vertical="top"/>
      <protection locked="0"/>
    </xf>
    <xf numFmtId="0" fontId="37" fillId="21" borderId="65" xfId="0" applyFont="1" applyFill="1" applyBorder="1" applyAlignment="1" applyProtection="1">
      <alignment vertical="center" wrapText="1"/>
      <protection locked="0"/>
    </xf>
    <xf numFmtId="0" fontId="13" fillId="21" borderId="65" xfId="0" applyFont="1" applyFill="1" applyBorder="1" applyAlignment="1" applyProtection="1">
      <alignment horizontal="left" vertical="center" wrapText="1"/>
      <protection locked="0"/>
    </xf>
    <xf numFmtId="0" fontId="38" fillId="21" borderId="67" xfId="1" applyFont="1" applyFill="1" applyBorder="1" applyAlignment="1" applyProtection="1">
      <alignment horizontal="left" vertical="center" wrapText="1" indent="1"/>
      <protection locked="0"/>
    </xf>
    <xf numFmtId="0" fontId="47" fillId="6" borderId="0" xfId="0" applyFont="1" applyFill="1" applyAlignment="1" applyProtection="1">
      <alignment vertical="top"/>
      <protection locked="0"/>
    </xf>
    <xf numFmtId="2" fontId="47" fillId="6" borderId="0" xfId="0" applyNumberFormat="1" applyFont="1" applyFill="1" applyAlignment="1" applyProtection="1">
      <alignment horizontal="left" vertical="top"/>
      <protection locked="0"/>
    </xf>
    <xf numFmtId="0" fontId="18" fillId="6" borderId="78" xfId="0" applyFont="1" applyFill="1" applyBorder="1" applyAlignment="1" applyProtection="1">
      <alignment horizontal="left" vertical="top" wrapText="1" indent="2"/>
      <protection locked="0"/>
    </xf>
    <xf numFmtId="0" fontId="16" fillId="5" borderId="0" xfId="0" applyFont="1" applyFill="1" applyAlignment="1" applyProtection="1">
      <alignment horizontal="left" vertical="top" indent="1"/>
      <protection locked="0"/>
    </xf>
    <xf numFmtId="0" fontId="16" fillId="5" borderId="0" xfId="0" applyFont="1" applyFill="1" applyAlignment="1" applyProtection="1">
      <alignment horizontal="left" vertical="top"/>
      <protection locked="0"/>
    </xf>
    <xf numFmtId="0" fontId="5" fillId="5" borderId="0" xfId="0" applyFont="1" applyFill="1" applyAlignment="1" applyProtection="1">
      <alignment vertical="center"/>
      <protection locked="0"/>
    </xf>
    <xf numFmtId="0" fontId="5" fillId="0" borderId="0" xfId="0" applyFont="1" applyAlignment="1" applyProtection="1">
      <alignment horizontal="left" vertical="top" indent="1"/>
      <protection locked="0"/>
    </xf>
    <xf numFmtId="0" fontId="42" fillId="5" borderId="0" xfId="0" applyFont="1" applyFill="1" applyAlignment="1" applyProtection="1">
      <alignment horizontal="left" vertical="top" wrapText="1" indent="1"/>
      <protection locked="0"/>
    </xf>
    <xf numFmtId="0" fontId="18" fillId="6" borderId="78" xfId="1" applyFont="1" applyFill="1" applyBorder="1" applyAlignment="1" applyProtection="1">
      <alignment horizontal="left" vertical="top" wrapText="1" indent="1"/>
      <protection locked="0"/>
    </xf>
    <xf numFmtId="0" fontId="16" fillId="5" borderId="0" xfId="0" applyFont="1" applyFill="1" applyAlignment="1" applyProtection="1">
      <alignment vertical="top"/>
      <protection locked="0"/>
    </xf>
    <xf numFmtId="0" fontId="5" fillId="5" borderId="0" xfId="0" applyFont="1" applyFill="1" applyAlignment="1" applyProtection="1">
      <alignment horizontal="center" vertical="top"/>
      <protection locked="0"/>
    </xf>
    <xf numFmtId="0" fontId="5" fillId="5" borderId="68" xfId="0" applyFont="1" applyFill="1" applyBorder="1" applyAlignment="1" applyProtection="1">
      <alignment horizontal="left" vertical="top" indent="1"/>
      <protection locked="0"/>
    </xf>
    <xf numFmtId="0" fontId="5" fillId="5" borderId="68" xfId="0" applyFont="1" applyFill="1" applyBorder="1" applyAlignment="1" applyProtection="1">
      <alignment horizontal="left" vertical="top"/>
      <protection locked="0"/>
    </xf>
    <xf numFmtId="0" fontId="5" fillId="5" borderId="68"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1"/>
      <protection locked="0"/>
    </xf>
    <xf numFmtId="0" fontId="18" fillId="5" borderId="0" xfId="0" applyFont="1" applyFill="1" applyAlignment="1" applyProtection="1">
      <alignment vertical="top"/>
      <protection locked="0"/>
    </xf>
    <xf numFmtId="0" fontId="13" fillId="21" borderId="68" xfId="0" applyFont="1" applyFill="1" applyBorder="1" applyAlignment="1" applyProtection="1">
      <alignment vertical="top"/>
      <protection locked="0"/>
    </xf>
    <xf numFmtId="2" fontId="50" fillId="20" borderId="0" xfId="5" applyNumberFormat="1" applyFont="1" applyFill="1" applyAlignment="1" applyProtection="1">
      <alignment horizontal="left" vertical="top"/>
      <protection locked="0"/>
    </xf>
    <xf numFmtId="164" fontId="51" fillId="20" borderId="0" xfId="5" applyNumberFormat="1" applyFont="1" applyFill="1" applyAlignment="1" applyProtection="1">
      <alignment vertical="top"/>
      <protection locked="0"/>
    </xf>
    <xf numFmtId="2" fontId="50" fillId="20" borderId="0" xfId="5" applyNumberFormat="1" applyFont="1" applyFill="1" applyAlignment="1" applyProtection="1">
      <alignment horizontal="left" vertical="top" wrapText="1"/>
      <protection locked="0"/>
    </xf>
    <xf numFmtId="0" fontId="49" fillId="6" borderId="0" xfId="0" applyFont="1" applyFill="1" applyAlignment="1" applyProtection="1">
      <alignment vertical="top"/>
      <protection locked="0"/>
    </xf>
    <xf numFmtId="0" fontId="5" fillId="5" borderId="73" xfId="0" applyFont="1" applyFill="1" applyBorder="1" applyAlignment="1" applyProtection="1">
      <alignment vertical="top"/>
      <protection locked="0"/>
    </xf>
    <xf numFmtId="0" fontId="5" fillId="5" borderId="68" xfId="0" applyFont="1" applyFill="1" applyBorder="1" applyAlignment="1" applyProtection="1">
      <alignment vertical="center"/>
      <protection locked="0"/>
    </xf>
    <xf numFmtId="0" fontId="18" fillId="6" borderId="77" xfId="0" applyFont="1" applyFill="1" applyBorder="1" applyAlignment="1" applyProtection="1">
      <alignment horizontal="left" vertical="center" wrapText="1" indent="1"/>
      <protection locked="0"/>
    </xf>
    <xf numFmtId="0" fontId="11" fillId="5" borderId="75" xfId="0" applyFont="1" applyFill="1" applyBorder="1" applyAlignment="1" applyProtection="1">
      <alignment vertical="top"/>
      <protection locked="0"/>
    </xf>
    <xf numFmtId="2" fontId="49" fillId="6" borderId="0" xfId="0" applyNumberFormat="1" applyFont="1" applyFill="1" applyAlignment="1" applyProtection="1">
      <alignment horizontal="left" vertical="top"/>
      <protection locked="0"/>
    </xf>
    <xf numFmtId="0" fontId="11" fillId="0" borderId="0" xfId="0" applyFont="1" applyAlignment="1" applyProtection="1">
      <alignment vertical="top"/>
      <protection locked="0"/>
    </xf>
    <xf numFmtId="0" fontId="5" fillId="5" borderId="75" xfId="0" applyFont="1" applyFill="1" applyBorder="1" applyAlignment="1" applyProtection="1">
      <alignment vertical="top"/>
      <protection locked="0"/>
    </xf>
    <xf numFmtId="0" fontId="5" fillId="0" borderId="75" xfId="0" applyFont="1" applyBorder="1" applyAlignment="1" applyProtection="1">
      <alignment vertical="top"/>
      <protection locked="0"/>
    </xf>
    <xf numFmtId="0" fontId="14" fillId="5" borderId="75" xfId="0" applyFont="1" applyFill="1" applyBorder="1" applyAlignment="1" applyProtection="1">
      <alignment vertical="top"/>
      <protection locked="0"/>
    </xf>
    <xf numFmtId="0" fontId="42" fillId="5" borderId="0" xfId="0" applyFont="1" applyFill="1" applyAlignment="1" applyProtection="1">
      <alignment vertical="center"/>
      <protection locked="0"/>
    </xf>
    <xf numFmtId="0" fontId="16" fillId="5" borderId="0" xfId="0" applyFont="1" applyFill="1" applyAlignment="1" applyProtection="1">
      <alignment horizontal="right" vertical="center"/>
      <protection locked="0"/>
    </xf>
    <xf numFmtId="9" fontId="16" fillId="5" borderId="0" xfId="0" applyNumberFormat="1" applyFont="1" applyFill="1" applyAlignment="1" applyProtection="1">
      <alignment horizontal="center" vertical="center"/>
      <protection locked="0"/>
    </xf>
    <xf numFmtId="0" fontId="23" fillId="5" borderId="0" xfId="4" applyFont="1" applyFill="1" applyBorder="1" applyAlignment="1" applyProtection="1">
      <alignment vertical="center"/>
      <protection locked="0"/>
    </xf>
    <xf numFmtId="0" fontId="12" fillId="5" borderId="0" xfId="4" applyFont="1" applyFill="1" applyBorder="1" applyAlignment="1" applyProtection="1">
      <alignment vertical="center"/>
      <protection locked="0"/>
    </xf>
    <xf numFmtId="0" fontId="14" fillId="5" borderId="73"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2"/>
      <protection locked="0"/>
    </xf>
    <xf numFmtId="0" fontId="5" fillId="5" borderId="71" xfId="0" applyFont="1" applyFill="1" applyBorder="1" applyAlignment="1" applyProtection="1">
      <alignment vertical="top"/>
      <protection locked="0"/>
    </xf>
    <xf numFmtId="0" fontId="23" fillId="5" borderId="0" xfId="4" applyFont="1" applyFill="1" applyBorder="1" applyAlignment="1" applyProtection="1">
      <alignment horizontal="left" vertical="center" wrapText="1"/>
      <protection locked="0"/>
    </xf>
    <xf numFmtId="0" fontId="19" fillId="5" borderId="0" xfId="0" applyFont="1" applyFill="1" applyAlignment="1" applyProtection="1">
      <alignment vertical="center" wrapText="1"/>
      <protection locked="0"/>
    </xf>
    <xf numFmtId="0" fontId="39" fillId="21" borderId="66" xfId="0" applyFont="1" applyFill="1" applyBorder="1" applyAlignment="1" applyProtection="1">
      <alignment vertical="top"/>
      <protection locked="0"/>
    </xf>
    <xf numFmtId="0" fontId="49" fillId="6" borderId="0" xfId="0" applyFont="1" applyFill="1" applyAlignment="1" applyProtection="1">
      <alignment horizontal="right" vertical="center" wrapText="1"/>
      <protection locked="0"/>
    </xf>
    <xf numFmtId="2" fontId="49" fillId="6" borderId="0" xfId="0" applyNumberFormat="1" applyFont="1" applyFill="1" applyAlignment="1" applyProtection="1">
      <alignment horizontal="left" vertical="center"/>
      <protection locked="0"/>
    </xf>
    <xf numFmtId="0" fontId="5" fillId="5" borderId="68" xfId="0" applyFont="1" applyFill="1" applyBorder="1" applyAlignment="1" applyProtection="1">
      <alignment horizontal="right" vertical="top"/>
      <protection locked="0"/>
    </xf>
    <xf numFmtId="0" fontId="32" fillId="5" borderId="0" xfId="0" applyFont="1" applyFill="1" applyAlignment="1" applyProtection="1">
      <alignment horizontal="left" vertical="top" wrapText="1" indent="1"/>
      <protection locked="0"/>
    </xf>
    <xf numFmtId="0" fontId="5" fillId="5" borderId="75" xfId="0" applyFont="1" applyFill="1" applyBorder="1" applyAlignment="1" applyProtection="1">
      <alignment vertical="center"/>
      <protection locked="0"/>
    </xf>
    <xf numFmtId="0" fontId="47" fillId="6" borderId="0" xfId="0" applyFont="1" applyFill="1" applyAlignment="1" applyProtection="1">
      <alignment vertical="center"/>
      <protection locked="0"/>
    </xf>
    <xf numFmtId="0" fontId="5" fillId="0" borderId="0" xfId="0" applyFont="1" applyAlignment="1" applyProtection="1">
      <alignment vertical="center"/>
      <protection locked="0"/>
    </xf>
    <xf numFmtId="2" fontId="47" fillId="6" borderId="0" xfId="0" applyNumberFormat="1" applyFont="1" applyFill="1" applyAlignment="1" applyProtection="1">
      <alignment horizontal="left" vertical="center"/>
      <protection locked="0"/>
    </xf>
    <xf numFmtId="0" fontId="5" fillId="5" borderId="74" xfId="0" applyFont="1" applyFill="1" applyBorder="1" applyAlignment="1" applyProtection="1">
      <alignment vertical="top"/>
      <protection locked="0"/>
    </xf>
    <xf numFmtId="2" fontId="47" fillId="6" borderId="0" xfId="0" applyNumberFormat="1" applyFont="1" applyFill="1" applyAlignment="1" applyProtection="1">
      <alignment vertical="top"/>
      <protection locked="0"/>
    </xf>
    <xf numFmtId="0" fontId="33" fillId="6" borderId="77" xfId="1" applyFont="1" applyFill="1" applyBorder="1" applyAlignment="1" applyProtection="1">
      <alignment horizontal="left" vertical="top" wrapText="1" indent="1"/>
      <protection locked="0"/>
    </xf>
    <xf numFmtId="0" fontId="5" fillId="5" borderId="76" xfId="0" applyFont="1" applyFill="1" applyBorder="1" applyAlignment="1" applyProtection="1">
      <alignment vertical="top"/>
      <protection locked="0"/>
    </xf>
    <xf numFmtId="0" fontId="5" fillId="5" borderId="71" xfId="0" applyFont="1" applyFill="1" applyBorder="1" applyAlignment="1" applyProtection="1">
      <alignment vertical="center"/>
      <protection locked="0"/>
    </xf>
    <xf numFmtId="0" fontId="5" fillId="5" borderId="71" xfId="0" applyFont="1" applyFill="1" applyBorder="1" applyAlignment="1" applyProtection="1">
      <alignment horizontal="left" vertical="top" indent="1"/>
      <protection locked="0"/>
    </xf>
    <xf numFmtId="0" fontId="5" fillId="5" borderId="71" xfId="0" applyFont="1" applyFill="1" applyBorder="1" applyAlignment="1" applyProtection="1">
      <alignment horizontal="left" vertical="top"/>
      <protection locked="0"/>
    </xf>
    <xf numFmtId="0" fontId="18" fillId="6" borderId="79" xfId="0" applyFont="1" applyFill="1" applyBorder="1" applyAlignment="1" applyProtection="1">
      <alignment horizontal="left" vertical="top" wrapText="1" indent="1"/>
      <protection locked="0"/>
    </xf>
    <xf numFmtId="1" fontId="5" fillId="5" borderId="0" xfId="0" applyNumberFormat="1" applyFont="1" applyFill="1" applyAlignment="1" applyProtection="1">
      <alignment horizontal="center" vertical="center"/>
      <protection locked="0"/>
    </xf>
    <xf numFmtId="0" fontId="35" fillId="21" borderId="73" xfId="0" applyFont="1" applyFill="1" applyBorder="1" applyAlignment="1" applyProtection="1">
      <alignment vertical="top"/>
      <protection locked="0"/>
    </xf>
    <xf numFmtId="0" fontId="37" fillId="21" borderId="68" xfId="0" applyFont="1" applyFill="1" applyBorder="1" applyAlignment="1" applyProtection="1">
      <alignment vertical="center"/>
      <protection locked="0"/>
    </xf>
    <xf numFmtId="0" fontId="37" fillId="21" borderId="68" xfId="0" applyFont="1" applyFill="1" applyBorder="1" applyAlignment="1" applyProtection="1">
      <alignment vertical="center" wrapText="1"/>
      <protection locked="0"/>
    </xf>
    <xf numFmtId="0" fontId="38" fillId="21" borderId="74" xfId="1" applyFont="1" applyFill="1" applyBorder="1" applyAlignment="1" applyProtection="1">
      <alignment horizontal="left" vertical="center" wrapText="1" indent="1"/>
      <protection locked="0"/>
    </xf>
    <xf numFmtId="0" fontId="35" fillId="5" borderId="73" xfId="0" applyFont="1" applyFill="1" applyBorder="1" applyAlignment="1" applyProtection="1">
      <alignment vertical="top"/>
      <protection locked="0"/>
    </xf>
    <xf numFmtId="0" fontId="13" fillId="5" borderId="68" xfId="0" applyFont="1" applyFill="1" applyBorder="1" applyAlignment="1" applyProtection="1">
      <alignment vertical="top"/>
      <protection locked="0"/>
    </xf>
    <xf numFmtId="0" fontId="37" fillId="5" borderId="68" xfId="0" applyFont="1" applyFill="1" applyBorder="1" applyAlignment="1" applyProtection="1">
      <alignment vertical="center"/>
      <protection locked="0"/>
    </xf>
    <xf numFmtId="0" fontId="37" fillId="5" borderId="68" xfId="0" applyFont="1" applyFill="1" applyBorder="1" applyAlignment="1" applyProtection="1">
      <alignment vertical="center" wrapText="1"/>
      <protection locked="0"/>
    </xf>
    <xf numFmtId="0" fontId="13" fillId="5" borderId="68" xfId="0" applyFont="1" applyFill="1" applyBorder="1" applyAlignment="1" applyProtection="1">
      <alignment horizontal="left" vertical="center" wrapText="1"/>
      <protection locked="0"/>
    </xf>
    <xf numFmtId="164" fontId="49" fillId="6" borderId="0" xfId="0" applyNumberFormat="1" applyFont="1" applyFill="1" applyAlignment="1" applyProtection="1">
      <alignment vertical="top"/>
      <protection locked="0"/>
    </xf>
    <xf numFmtId="0" fontId="14" fillId="5" borderId="75" xfId="0" applyFont="1" applyFill="1" applyBorder="1" applyAlignment="1" applyProtection="1">
      <alignment horizontal="center" vertical="top"/>
      <protection locked="0"/>
    </xf>
    <xf numFmtId="0" fontId="35" fillId="5" borderId="0" xfId="0" applyFont="1" applyFill="1" applyAlignment="1" applyProtection="1">
      <alignment horizontal="center" vertical="top"/>
      <protection locked="0"/>
    </xf>
    <xf numFmtId="0" fontId="12" fillId="5" borderId="0" xfId="0" applyFont="1" applyFill="1" applyAlignment="1" applyProtection="1">
      <alignment horizontal="center" vertical="top"/>
      <protection locked="0"/>
    </xf>
    <xf numFmtId="0" fontId="12" fillId="5" borderId="0" xfId="0" applyFont="1" applyFill="1" applyAlignment="1" applyProtection="1">
      <alignment horizontal="center" vertical="center"/>
      <protection locked="0"/>
    </xf>
    <xf numFmtId="0" fontId="47" fillId="6" borderId="0" xfId="0" applyFont="1" applyFill="1" applyAlignment="1" applyProtection="1">
      <alignment horizontal="center" vertical="top"/>
      <protection locked="0"/>
    </xf>
    <xf numFmtId="2" fontId="47" fillId="6" borderId="0" xfId="0" applyNumberFormat="1" applyFont="1" applyFill="1" applyAlignment="1" applyProtection="1">
      <alignment horizontal="center" vertical="top"/>
      <protection locked="0"/>
    </xf>
    <xf numFmtId="0" fontId="49" fillId="6" borderId="0" xfId="0" applyFont="1" applyFill="1" applyAlignment="1" applyProtection="1">
      <alignment horizontal="center" vertical="top"/>
      <protection locked="0"/>
    </xf>
    <xf numFmtId="0" fontId="5" fillId="0" borderId="0" xfId="0" applyFont="1" applyAlignment="1" applyProtection="1">
      <alignment horizontal="center" vertical="top"/>
      <protection locked="0"/>
    </xf>
    <xf numFmtId="0" fontId="14" fillId="5" borderId="0" xfId="0" applyFont="1" applyFill="1" applyAlignment="1" applyProtection="1">
      <alignment horizontal="center" vertical="top"/>
      <protection locked="0"/>
    </xf>
    <xf numFmtId="0" fontId="11" fillId="5" borderId="71" xfId="0" applyFont="1" applyFill="1" applyBorder="1" applyAlignment="1" applyProtection="1">
      <alignment horizontal="left" vertical="top"/>
      <protection locked="0"/>
    </xf>
    <xf numFmtId="0" fontId="11" fillId="5" borderId="71" xfId="0" applyFont="1" applyFill="1" applyBorder="1" applyAlignment="1" applyProtection="1">
      <alignment horizontal="center" vertical="top"/>
      <protection locked="0"/>
    </xf>
    <xf numFmtId="0" fontId="35" fillId="5" borderId="71" xfId="0" applyFont="1" applyFill="1" applyBorder="1" applyAlignment="1" applyProtection="1">
      <alignment horizontal="center" vertical="top"/>
      <protection locked="0"/>
    </xf>
    <xf numFmtId="0" fontId="12" fillId="5" borderId="71" xfId="0" applyFont="1" applyFill="1" applyBorder="1" applyAlignment="1" applyProtection="1">
      <alignment horizontal="center" vertical="top"/>
      <protection locked="0"/>
    </xf>
    <xf numFmtId="0" fontId="14" fillId="5" borderId="0" xfId="0" applyFont="1" applyFill="1" applyAlignment="1" applyProtection="1">
      <alignment vertical="top"/>
      <protection locked="0"/>
    </xf>
    <xf numFmtId="0" fontId="5" fillId="0" borderId="71" xfId="0" applyFont="1" applyBorder="1" applyAlignment="1" applyProtection="1">
      <alignment horizontal="left" vertical="top"/>
      <protection locked="0"/>
    </xf>
    <xf numFmtId="0" fontId="41" fillId="5" borderId="0" xfId="0" applyFont="1" applyFill="1" applyAlignment="1" applyProtection="1">
      <alignment horizontal="left" vertical="top" wrapText="1"/>
      <protection locked="0"/>
    </xf>
    <xf numFmtId="4" fontId="13" fillId="5" borderId="0" xfId="0" applyNumberFormat="1" applyFont="1" applyFill="1" applyAlignment="1" applyProtection="1">
      <alignment horizontal="center" vertical="top"/>
      <protection locked="0"/>
    </xf>
    <xf numFmtId="3" fontId="18" fillId="5" borderId="0" xfId="0" applyNumberFormat="1" applyFont="1" applyFill="1" applyAlignment="1" applyProtection="1">
      <alignment horizontal="center" vertical="top"/>
      <protection locked="0"/>
    </xf>
    <xf numFmtId="165" fontId="13" fillId="5" borderId="0" xfId="0" applyNumberFormat="1" applyFont="1" applyFill="1" applyAlignment="1" applyProtection="1">
      <alignment horizontal="center" vertical="top"/>
      <protection locked="0"/>
    </xf>
    <xf numFmtId="3" fontId="12" fillId="5" borderId="0" xfId="0" applyNumberFormat="1" applyFont="1" applyFill="1" applyAlignment="1" applyProtection="1">
      <alignment horizontal="center" vertical="top"/>
      <protection locked="0"/>
    </xf>
    <xf numFmtId="0" fontId="11" fillId="5" borderId="0" xfId="0" applyFont="1" applyFill="1" applyAlignment="1" applyProtection="1">
      <alignment horizontal="center" vertical="top"/>
      <protection locked="0"/>
    </xf>
    <xf numFmtId="0" fontId="5" fillId="5" borderId="75" xfId="0" applyFont="1" applyFill="1" applyBorder="1" applyAlignment="1" applyProtection="1">
      <alignment vertical="top" wrapText="1"/>
      <protection locked="0"/>
    </xf>
    <xf numFmtId="0" fontId="47" fillId="6" borderId="0" xfId="0" applyFont="1" applyFill="1" applyAlignment="1" applyProtection="1">
      <alignment vertical="top" wrapText="1"/>
      <protection locked="0"/>
    </xf>
    <xf numFmtId="2" fontId="47" fillId="6" borderId="0" xfId="0" applyNumberFormat="1"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24" fillId="5" borderId="0" xfId="0" applyFont="1" applyFill="1" applyAlignment="1" applyProtection="1">
      <alignment horizontal="center" vertical="center"/>
      <protection locked="0"/>
    </xf>
    <xf numFmtId="0" fontId="5" fillId="5" borderId="0" xfId="0" applyFont="1" applyFill="1" applyAlignment="1" applyProtection="1">
      <alignment horizontal="left" vertical="center" wrapText="1"/>
      <protection locked="0"/>
    </xf>
    <xf numFmtId="0" fontId="24" fillId="5" borderId="71" xfId="0" applyFont="1" applyFill="1" applyBorder="1" applyAlignment="1" applyProtection="1">
      <alignment horizontal="center" vertical="center"/>
      <protection locked="0"/>
    </xf>
    <xf numFmtId="0" fontId="33" fillId="6" borderId="79" xfId="1" applyFont="1" applyFill="1" applyBorder="1" applyAlignment="1" applyProtection="1">
      <alignment vertical="top" wrapText="1"/>
      <protection locked="0"/>
    </xf>
    <xf numFmtId="0" fontId="5" fillId="5" borderId="71" xfId="0" applyFont="1" applyFill="1" applyBorder="1" applyAlignment="1" applyProtection="1">
      <alignment vertical="top" wrapText="1"/>
      <protection locked="0"/>
    </xf>
    <xf numFmtId="0" fontId="17" fillId="5" borderId="71" xfId="0" applyFont="1" applyFill="1" applyBorder="1" applyAlignment="1" applyProtection="1">
      <alignment horizontal="left" vertical="top" indent="1"/>
      <protection locked="0"/>
    </xf>
    <xf numFmtId="0" fontId="17" fillId="5" borderId="71" xfId="0" applyFont="1" applyFill="1" applyBorder="1" applyAlignment="1" applyProtection="1">
      <alignment horizontal="left" vertical="top"/>
      <protection locked="0"/>
    </xf>
    <xf numFmtId="0" fontId="17" fillId="5" borderId="71" xfId="0" applyFont="1" applyFill="1" applyBorder="1" applyAlignment="1" applyProtection="1">
      <alignment vertical="top"/>
      <protection locked="0"/>
    </xf>
    <xf numFmtId="0" fontId="19" fillId="6" borderId="79" xfId="0" applyFont="1" applyFill="1" applyBorder="1" applyAlignment="1" applyProtection="1">
      <alignment horizontal="left" vertical="top" wrapText="1" indent="1"/>
      <protection locked="0"/>
    </xf>
    <xf numFmtId="0" fontId="24" fillId="5" borderId="68" xfId="0" applyFont="1" applyFill="1" applyBorder="1" applyAlignment="1" applyProtection="1">
      <alignment horizontal="center" vertical="center"/>
      <protection locked="0"/>
    </xf>
    <xf numFmtId="0" fontId="5" fillId="5" borderId="0" xfId="0" applyFont="1" applyFill="1" applyAlignment="1" applyProtection="1">
      <alignment horizontal="left" vertical="center"/>
      <protection locked="0"/>
    </xf>
    <xf numFmtId="0" fontId="24" fillId="5" borderId="0" xfId="0" applyFont="1" applyFill="1" applyAlignment="1" applyProtection="1">
      <alignment horizontal="left" vertical="center" wrapText="1"/>
      <protection locked="0"/>
    </xf>
    <xf numFmtId="0" fontId="16" fillId="5" borderId="69" xfId="0" applyFont="1" applyFill="1" applyBorder="1" applyAlignment="1" applyProtection="1">
      <alignment vertical="top"/>
      <protection locked="0"/>
    </xf>
    <xf numFmtId="0" fontId="5" fillId="5" borderId="68" xfId="0" applyFont="1" applyFill="1" applyBorder="1" applyAlignment="1" applyProtection="1">
      <alignment horizontal="center" vertical="center"/>
      <protection locked="0"/>
    </xf>
    <xf numFmtId="0" fontId="18" fillId="5" borderId="75" xfId="0" applyFont="1" applyFill="1" applyBorder="1" applyAlignment="1" applyProtection="1">
      <alignment vertical="top"/>
      <protection locked="0"/>
    </xf>
    <xf numFmtId="0" fontId="18" fillId="5" borderId="75" xfId="0" applyFont="1" applyFill="1" applyBorder="1" applyAlignment="1" applyProtection="1">
      <alignment horizontal="left" vertical="top"/>
      <protection locked="0"/>
    </xf>
    <xf numFmtId="0" fontId="47" fillId="6" borderId="0" xfId="0" applyFont="1" applyFill="1" applyAlignment="1" applyProtection="1">
      <alignment horizontal="left" vertical="top"/>
      <protection locked="0"/>
    </xf>
    <xf numFmtId="0" fontId="21" fillId="5" borderId="76" xfId="0" applyFont="1" applyFill="1" applyBorder="1" applyAlignment="1" applyProtection="1">
      <alignment vertical="top"/>
      <protection locked="0"/>
    </xf>
    <xf numFmtId="0" fontId="18" fillId="6" borderId="0" xfId="0" applyFont="1" applyFill="1" applyAlignment="1" applyProtection="1">
      <alignment vertical="top"/>
      <protection locked="0"/>
    </xf>
    <xf numFmtId="0" fontId="18" fillId="6" borderId="0" xfId="0" applyFont="1" applyFill="1" applyAlignment="1" applyProtection="1">
      <alignment vertical="center"/>
      <protection locked="0"/>
    </xf>
    <xf numFmtId="0" fontId="18" fillId="6" borderId="0" xfId="0" applyFont="1" applyFill="1" applyAlignment="1" applyProtection="1">
      <alignment horizontal="left" vertical="top" indent="1"/>
      <protection locked="0"/>
    </xf>
    <xf numFmtId="0" fontId="18" fillId="6" borderId="0" xfId="0" applyFont="1" applyFill="1" applyAlignment="1" applyProtection="1">
      <alignment horizontal="left" vertical="top"/>
      <protection locked="0"/>
    </xf>
    <xf numFmtId="0" fontId="18" fillId="6" borderId="0" xfId="0" applyFont="1" applyFill="1" applyAlignment="1" applyProtection="1">
      <alignment horizontal="left" vertical="top" wrapText="1" indent="1"/>
      <protection locked="0"/>
    </xf>
    <xf numFmtId="0" fontId="18" fillId="0" borderId="0" xfId="0" applyFont="1" applyAlignment="1" applyProtection="1">
      <alignment vertical="top"/>
      <protection locked="0"/>
    </xf>
    <xf numFmtId="0" fontId="49" fillId="6" borderId="0" xfId="0" applyFont="1" applyFill="1" applyAlignment="1" applyProtection="1">
      <alignment horizontal="right" vertical="top"/>
      <protection locked="0"/>
    </xf>
    <xf numFmtId="0" fontId="49" fillId="6" borderId="0" xfId="0" applyFont="1" applyFill="1" applyAlignment="1" applyProtection="1">
      <alignment vertical="center"/>
      <protection locked="0"/>
    </xf>
    <xf numFmtId="0" fontId="47" fillId="6" borderId="0" xfId="0" applyFont="1" applyFill="1" applyAlignment="1" applyProtection="1">
      <alignment horizontal="left" vertical="top" indent="1"/>
      <protection locked="0"/>
    </xf>
    <xf numFmtId="0" fontId="47" fillId="6" borderId="0" xfId="0" applyFont="1" applyFill="1" applyAlignment="1" applyProtection="1">
      <alignment horizontal="right" vertical="top"/>
      <protection locked="0"/>
    </xf>
    <xf numFmtId="0" fontId="47" fillId="6" borderId="0" xfId="0" applyFont="1" applyFill="1" applyAlignment="1" applyProtection="1">
      <alignment horizontal="center" vertical="center" wrapText="1"/>
      <protection locked="0"/>
    </xf>
    <xf numFmtId="2" fontId="47" fillId="6" borderId="0" xfId="0" applyNumberFormat="1" applyFont="1" applyFill="1" applyAlignment="1" applyProtection="1">
      <alignment horizontal="center" vertical="center" wrapText="1"/>
      <protection locked="0"/>
    </xf>
    <xf numFmtId="9" fontId="47"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protection locked="0"/>
    </xf>
    <xf numFmtId="0" fontId="47" fillId="6" borderId="0" xfId="0" applyFont="1" applyFill="1" applyAlignment="1" applyProtection="1">
      <alignment horizontal="right"/>
      <protection locked="0"/>
    </xf>
    <xf numFmtId="0" fontId="12" fillId="6" borderId="0" xfId="0" applyFont="1" applyFill="1" applyAlignment="1" applyProtection="1">
      <alignment vertical="top"/>
      <protection locked="0"/>
    </xf>
    <xf numFmtId="0" fontId="53" fillId="22" borderId="0" xfId="0" applyFont="1" applyFill="1" applyProtection="1">
      <protection locked="0"/>
    </xf>
    <xf numFmtId="0" fontId="47" fillId="6" borderId="0" xfId="0" applyFont="1" applyFill="1" applyAlignment="1" applyProtection="1">
      <alignment horizontal="left" vertical="top" wrapText="1" indent="1"/>
      <protection locked="0"/>
    </xf>
    <xf numFmtId="0" fontId="54" fillId="22" borderId="0" xfId="0" applyFont="1" applyFill="1" applyProtection="1">
      <protection locked="0"/>
    </xf>
    <xf numFmtId="0" fontId="18" fillId="0" borderId="1" xfId="0" applyFont="1" applyBorder="1" applyAlignment="1" applyProtection="1">
      <alignment vertical="center"/>
      <protection locked="0"/>
    </xf>
    <xf numFmtId="0" fontId="18" fillId="0" borderId="14" xfId="0" applyFont="1" applyBorder="1" applyAlignment="1" applyProtection="1">
      <alignment vertical="center"/>
      <protection locked="0"/>
    </xf>
    <xf numFmtId="0" fontId="18" fillId="0" borderId="0" xfId="0" applyFont="1" applyAlignment="1" applyProtection="1">
      <alignment horizontal="left" vertical="top" indent="1"/>
      <protection locked="0"/>
    </xf>
    <xf numFmtId="0" fontId="18" fillId="0" borderId="0" xfId="0" applyFont="1" applyAlignment="1" applyProtection="1">
      <alignment horizontal="left" vertical="top"/>
      <protection locked="0"/>
    </xf>
    <xf numFmtId="0" fontId="18" fillId="0" borderId="0" xfId="0" applyFont="1" applyAlignment="1" applyProtection="1">
      <alignment horizontal="left" vertical="top" wrapText="1" indent="1"/>
      <protection locked="0"/>
    </xf>
    <xf numFmtId="0" fontId="47" fillId="0" borderId="0" xfId="0" applyFont="1" applyAlignment="1" applyProtection="1">
      <alignment vertical="top"/>
      <protection locked="0"/>
    </xf>
    <xf numFmtId="2" fontId="47" fillId="0" borderId="0" xfId="0" applyNumberFormat="1" applyFont="1" applyAlignment="1" applyProtection="1">
      <alignment horizontal="left" vertical="top"/>
      <protection locked="0"/>
    </xf>
    <xf numFmtId="0" fontId="5" fillId="0" borderId="1" xfId="0" applyFont="1" applyBorder="1" applyAlignment="1" applyProtection="1">
      <alignment vertical="center"/>
      <protection locked="0"/>
    </xf>
    <xf numFmtId="0" fontId="5" fillId="0" borderId="14" xfId="0" applyFont="1" applyBorder="1" applyAlignment="1" applyProtection="1">
      <alignment vertical="center"/>
      <protection locked="0"/>
    </xf>
    <xf numFmtId="0" fontId="5" fillId="5" borderId="0" xfId="0" applyFont="1" applyFill="1" applyAlignment="1">
      <alignment horizontal="left" vertical="top" indent="1"/>
    </xf>
    <xf numFmtId="0" fontId="5" fillId="5" borderId="0" xfId="0" applyFont="1" applyFill="1" applyAlignment="1">
      <alignment horizontal="left" vertical="top"/>
    </xf>
    <xf numFmtId="0" fontId="5" fillId="5" borderId="0" xfId="0" applyFont="1" applyFill="1" applyAlignment="1">
      <alignment vertical="top"/>
    </xf>
    <xf numFmtId="0" fontId="42" fillId="5" borderId="0" xfId="0" applyFont="1" applyFill="1" applyAlignment="1">
      <alignment horizontal="left" vertical="top"/>
    </xf>
    <xf numFmtId="0" fontId="11" fillId="5" borderId="0" xfId="0" applyFont="1" applyFill="1" applyAlignment="1">
      <alignment vertical="center"/>
    </xf>
    <xf numFmtId="0" fontId="11" fillId="5" borderId="0" xfId="0" applyFont="1" applyFill="1" applyAlignment="1">
      <alignment vertical="top"/>
    </xf>
    <xf numFmtId="0" fontId="13" fillId="21" borderId="66" xfId="0" applyFont="1" applyFill="1" applyBorder="1" applyAlignment="1">
      <alignment vertical="top"/>
    </xf>
    <xf numFmtId="0" fontId="13" fillId="21" borderId="65" xfId="0" applyFont="1" applyFill="1" applyBorder="1" applyAlignment="1">
      <alignment vertical="top"/>
    </xf>
    <xf numFmtId="0" fontId="37" fillId="21" borderId="65" xfId="0" applyFont="1" applyFill="1" applyBorder="1" applyAlignment="1">
      <alignment vertical="center"/>
    </xf>
    <xf numFmtId="0" fontId="37" fillId="21" borderId="65" xfId="0" applyFont="1" applyFill="1" applyBorder="1" applyAlignment="1">
      <alignment vertical="center" wrapText="1"/>
    </xf>
    <xf numFmtId="0" fontId="47" fillId="6" borderId="0" xfId="0" applyFont="1" applyFill="1" applyAlignment="1">
      <alignment vertical="top"/>
    </xf>
    <xf numFmtId="2" fontId="47" fillId="6" borderId="0" xfId="0" applyNumberFormat="1" applyFont="1" applyFill="1" applyAlignment="1">
      <alignment horizontal="left" vertical="top"/>
    </xf>
    <xf numFmtId="0" fontId="39" fillId="21" borderId="66" xfId="0" applyFont="1" applyFill="1" applyBorder="1" applyAlignment="1">
      <alignment vertical="top"/>
    </xf>
    <xf numFmtId="0" fontId="49" fillId="6" borderId="0" xfId="0" applyFont="1" applyFill="1" applyAlignment="1">
      <alignment horizontal="right" vertical="center" wrapText="1"/>
    </xf>
    <xf numFmtId="2" fontId="49" fillId="6" borderId="0" xfId="0" applyNumberFormat="1" applyFont="1" applyFill="1" applyAlignment="1">
      <alignment horizontal="left" vertical="center"/>
    </xf>
    <xf numFmtId="0" fontId="49" fillId="6" borderId="0" xfId="0" applyFont="1" applyFill="1" applyAlignment="1">
      <alignment vertical="top"/>
    </xf>
    <xf numFmtId="0" fontId="5" fillId="5" borderId="0" xfId="0" applyFont="1" applyFill="1" applyAlignment="1">
      <alignment horizontal="right" vertical="top"/>
    </xf>
    <xf numFmtId="0" fontId="15" fillId="5" borderId="0" xfId="1" applyFont="1" applyFill="1" applyBorder="1" applyAlignment="1" applyProtection="1">
      <alignment horizontal="left" vertical="top" indent="1"/>
    </xf>
    <xf numFmtId="0" fontId="15" fillId="5" borderId="0" xfId="1" applyFont="1" applyFill="1" applyBorder="1" applyAlignment="1" applyProtection="1">
      <alignment horizontal="left" vertical="top"/>
    </xf>
    <xf numFmtId="0" fontId="5" fillId="5" borderId="0" xfId="0" applyFont="1" applyFill="1" applyAlignment="1">
      <alignment vertical="center"/>
    </xf>
    <xf numFmtId="0" fontId="15" fillId="5" borderId="0" xfId="1" applyFont="1" applyFill="1" applyBorder="1" applyAlignment="1" applyProtection="1">
      <alignment vertical="top"/>
    </xf>
    <xf numFmtId="0" fontId="42" fillId="5" borderId="0" xfId="0" applyFont="1" applyFill="1" applyAlignment="1">
      <alignment horizontal="left" vertical="top" wrapText="1" indent="1"/>
    </xf>
    <xf numFmtId="2" fontId="47" fillId="6" borderId="0" xfId="0" applyNumberFormat="1" applyFont="1" applyFill="1" applyAlignment="1">
      <alignment vertical="top"/>
    </xf>
    <xf numFmtId="0" fontId="5" fillId="5" borderId="0" xfId="0" applyFont="1" applyFill="1" applyAlignment="1">
      <alignment horizontal="center" vertical="top"/>
    </xf>
    <xf numFmtId="0" fontId="42" fillId="5" borderId="0" xfId="1" applyFont="1" applyFill="1" applyBorder="1" applyAlignment="1" applyProtection="1">
      <alignment horizontal="left" vertical="top"/>
    </xf>
    <xf numFmtId="2" fontId="49" fillId="6" borderId="0" xfId="0" applyNumberFormat="1" applyFont="1" applyFill="1" applyAlignment="1">
      <alignment vertical="top"/>
    </xf>
    <xf numFmtId="0" fontId="5" fillId="5" borderId="0" xfId="0" applyFont="1" applyFill="1" applyAlignment="1">
      <alignment horizontal="left" vertical="top" wrapText="1"/>
    </xf>
    <xf numFmtId="0" fontId="35" fillId="5" borderId="0" xfId="0" applyFont="1" applyFill="1" applyAlignment="1">
      <alignment horizontal="center" vertical="top"/>
    </xf>
    <xf numFmtId="0" fontId="12" fillId="5" borderId="0" xfId="0" applyFont="1" applyFill="1" applyAlignment="1">
      <alignment horizontal="center" vertical="top"/>
    </xf>
    <xf numFmtId="0" fontId="11" fillId="5" borderId="71" xfId="0" applyFont="1" applyFill="1" applyBorder="1" applyAlignment="1">
      <alignment horizontal="left" vertical="top"/>
    </xf>
    <xf numFmtId="0" fontId="11" fillId="5" borderId="71" xfId="0" applyFont="1" applyFill="1" applyBorder="1" applyAlignment="1">
      <alignment horizontal="center" vertical="top"/>
    </xf>
    <xf numFmtId="0" fontId="35" fillId="5" borderId="71" xfId="0" applyFont="1" applyFill="1" applyBorder="1" applyAlignment="1">
      <alignment horizontal="center" vertical="top"/>
    </xf>
    <xf numFmtId="0" fontId="12" fillId="5" borderId="71" xfId="0" applyFont="1" applyFill="1" applyBorder="1" applyAlignment="1">
      <alignment horizontal="center" vertical="top"/>
    </xf>
    <xf numFmtId="0" fontId="13" fillId="5" borderId="68" xfId="0" applyFont="1" applyFill="1" applyBorder="1" applyAlignment="1">
      <alignment horizontal="left" vertical="center" indent="1"/>
    </xf>
    <xf numFmtId="0" fontId="13" fillId="5" borderId="68" xfId="0" applyFont="1" applyFill="1" applyBorder="1" applyAlignment="1">
      <alignment horizontal="left" vertical="center"/>
    </xf>
    <xf numFmtId="0" fontId="13" fillId="5" borderId="68" xfId="0" applyFont="1" applyFill="1" applyBorder="1" applyAlignment="1">
      <alignment vertical="top"/>
    </xf>
    <xf numFmtId="0" fontId="12" fillId="5" borderId="0" xfId="0" applyFont="1" applyFill="1" applyAlignment="1">
      <alignment horizontal="center" vertical="center"/>
    </xf>
    <xf numFmtId="4" fontId="13" fillId="5" borderId="0" xfId="0" applyNumberFormat="1" applyFont="1" applyFill="1" applyAlignment="1">
      <alignment horizontal="center" vertical="top"/>
    </xf>
    <xf numFmtId="3" fontId="18" fillId="5" borderId="0" xfId="0" applyNumberFormat="1" applyFont="1" applyFill="1" applyAlignment="1">
      <alignment horizontal="center" vertical="top"/>
    </xf>
    <xf numFmtId="165" fontId="13" fillId="5" borderId="0" xfId="0" applyNumberFormat="1" applyFont="1" applyFill="1" applyAlignment="1">
      <alignment horizontal="center" vertical="top"/>
    </xf>
    <xf numFmtId="0" fontId="11" fillId="5" borderId="0" xfId="0" applyFont="1" applyFill="1" applyAlignment="1">
      <alignment horizontal="center" vertical="top"/>
    </xf>
    <xf numFmtId="0" fontId="11" fillId="5" borderId="0" xfId="0" applyFont="1" applyFill="1" applyAlignment="1">
      <alignment horizontal="center" vertical="center"/>
    </xf>
    <xf numFmtId="0" fontId="11" fillId="5" borderId="71" xfId="0" applyFont="1" applyFill="1" applyBorder="1" applyAlignment="1">
      <alignment vertical="top"/>
    </xf>
    <xf numFmtId="0" fontId="5" fillId="5" borderId="71" xfId="0" applyFont="1" applyFill="1" applyBorder="1" applyAlignment="1">
      <alignment vertical="top"/>
    </xf>
    <xf numFmtId="3" fontId="11" fillId="5" borderId="71" xfId="0" applyNumberFormat="1" applyFont="1" applyFill="1" applyBorder="1" applyAlignment="1">
      <alignment horizontal="center" vertical="top"/>
    </xf>
    <xf numFmtId="0" fontId="11" fillId="5" borderId="71" xfId="0" applyFont="1" applyFill="1" applyBorder="1" applyAlignment="1">
      <alignment horizontal="center" vertical="top" wrapText="1"/>
    </xf>
    <xf numFmtId="0" fontId="13" fillId="5" borderId="0" xfId="0" applyFont="1" applyFill="1" applyAlignment="1">
      <alignment vertical="top"/>
    </xf>
    <xf numFmtId="3" fontId="13" fillId="5" borderId="0" xfId="0" applyNumberFormat="1" applyFont="1" applyFill="1" applyAlignment="1">
      <alignment horizontal="center" vertical="top"/>
    </xf>
    <xf numFmtId="168" fontId="13" fillId="5" borderId="0" xfId="0" applyNumberFormat="1" applyFont="1" applyFill="1" applyAlignment="1">
      <alignment horizontal="center" vertical="top"/>
    </xf>
    <xf numFmtId="3" fontId="13" fillId="5" borderId="0" xfId="0" applyNumberFormat="1" applyFont="1" applyFill="1" applyAlignment="1">
      <alignment horizontal="center" vertical="center"/>
    </xf>
    <xf numFmtId="3" fontId="11" fillId="5" borderId="70" xfId="0" applyNumberFormat="1" applyFont="1" applyFill="1" applyBorder="1" applyAlignment="1">
      <alignment horizontal="center" vertical="top"/>
    </xf>
    <xf numFmtId="164" fontId="11" fillId="5" borderId="70" xfId="0" applyNumberFormat="1" applyFont="1" applyFill="1" applyBorder="1" applyAlignment="1">
      <alignment horizontal="center" vertical="center"/>
    </xf>
    <xf numFmtId="3" fontId="5" fillId="5" borderId="0" xfId="0" applyNumberFormat="1" applyFont="1" applyFill="1" applyAlignment="1">
      <alignment horizontal="center" vertical="center"/>
    </xf>
    <xf numFmtId="3" fontId="11" fillId="5" borderId="70" xfId="0" applyNumberFormat="1" applyFont="1" applyFill="1" applyBorder="1" applyAlignment="1">
      <alignment horizontal="center" vertical="center"/>
    </xf>
    <xf numFmtId="3" fontId="11" fillId="5" borderId="0" xfId="0" applyNumberFormat="1" applyFont="1" applyFill="1" applyAlignment="1">
      <alignment horizontal="center" vertical="top"/>
    </xf>
    <xf numFmtId="0" fontId="5" fillId="5" borderId="0" xfId="0" applyFont="1" applyFill="1" applyAlignment="1">
      <alignment horizontal="left" vertical="top" indent="2"/>
    </xf>
    <xf numFmtId="0" fontId="45" fillId="5" borderId="0" xfId="0" applyFont="1" applyFill="1" applyAlignment="1">
      <alignment horizontal="left" vertical="top" wrapText="1" indent="1"/>
    </xf>
    <xf numFmtId="0" fontId="45" fillId="5" borderId="0" xfId="0" applyFont="1" applyFill="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left" vertical="top"/>
    </xf>
    <xf numFmtId="0" fontId="13" fillId="21" borderId="73" xfId="0" applyFont="1" applyFill="1" applyBorder="1" applyAlignment="1">
      <alignment vertical="top"/>
    </xf>
    <xf numFmtId="0" fontId="13" fillId="21" borderId="68" xfId="0" applyFont="1" applyFill="1" applyBorder="1" applyAlignment="1">
      <alignment vertical="top"/>
    </xf>
    <xf numFmtId="0" fontId="13" fillId="21" borderId="68" xfId="0" applyFont="1" applyFill="1" applyBorder="1" applyAlignment="1">
      <alignment vertical="center"/>
    </xf>
    <xf numFmtId="0" fontId="13" fillId="21" borderId="68" xfId="0" applyFont="1" applyFill="1" applyBorder="1" applyAlignment="1">
      <alignment horizontal="left" vertical="top" indent="1"/>
    </xf>
    <xf numFmtId="0" fontId="13" fillId="21" borderId="68" xfId="0" applyFont="1" applyFill="1" applyBorder="1" applyAlignment="1">
      <alignment horizontal="left" vertical="top"/>
    </xf>
    <xf numFmtId="0" fontId="13" fillId="21" borderId="74" xfId="0" applyFont="1" applyFill="1" applyBorder="1" applyAlignment="1">
      <alignment horizontal="left" vertical="top" indent="1"/>
    </xf>
    <xf numFmtId="0" fontId="13" fillId="21" borderId="75" xfId="0" applyFont="1" applyFill="1" applyBorder="1" applyAlignment="1">
      <alignment vertical="top"/>
    </xf>
    <xf numFmtId="0" fontId="13" fillId="21" borderId="0" xfId="0" applyFont="1" applyFill="1" applyAlignment="1">
      <alignment vertical="top"/>
    </xf>
    <xf numFmtId="0" fontId="13" fillId="21" borderId="0" xfId="0" applyFont="1" applyFill="1" applyAlignment="1">
      <alignment vertical="center"/>
    </xf>
    <xf numFmtId="0" fontId="13" fillId="21" borderId="0" xfId="0" applyFont="1" applyFill="1" applyAlignment="1">
      <alignment horizontal="left" vertical="top" indent="1"/>
    </xf>
    <xf numFmtId="0" fontId="13" fillId="21" borderId="0" xfId="0" applyFont="1" applyFill="1" applyAlignment="1">
      <alignment horizontal="left" vertical="top"/>
    </xf>
    <xf numFmtId="0" fontId="13" fillId="21" borderId="69" xfId="0" applyFont="1" applyFill="1" applyBorder="1" applyAlignment="1">
      <alignment horizontal="left" vertical="top" wrapText="1" indent="1"/>
    </xf>
    <xf numFmtId="0" fontId="55" fillId="21" borderId="0" xfId="0" applyFont="1" applyFill="1" applyAlignment="1">
      <alignment horizontal="left" vertical="top"/>
    </xf>
    <xf numFmtId="0" fontId="26" fillId="21" borderId="0" xfId="0" applyFont="1" applyFill="1" applyAlignment="1">
      <alignment vertical="top"/>
    </xf>
    <xf numFmtId="0" fontId="26" fillId="21" borderId="0" xfId="0" applyFont="1" applyFill="1" applyAlignment="1">
      <alignment horizontal="left" vertical="top"/>
    </xf>
    <xf numFmtId="0" fontId="36" fillId="21" borderId="0" xfId="1" applyFont="1" applyFill="1" applyBorder="1" applyAlignment="1" applyProtection="1">
      <alignment vertical="top"/>
    </xf>
    <xf numFmtId="0" fontId="13" fillId="21" borderId="0" xfId="0" applyFont="1" applyFill="1" applyAlignment="1">
      <alignment vertical="top" wrapText="1"/>
    </xf>
    <xf numFmtId="0" fontId="48" fillId="21" borderId="0" xfId="0" applyFont="1" applyFill="1" applyAlignment="1">
      <alignment vertical="top" wrapText="1"/>
    </xf>
    <xf numFmtId="0" fontId="13" fillId="21" borderId="76" xfId="0" applyFont="1" applyFill="1" applyBorder="1" applyAlignment="1">
      <alignment vertical="top"/>
    </xf>
    <xf numFmtId="0" fontId="13" fillId="21" borderId="71" xfId="0" applyFont="1" applyFill="1" applyBorder="1" applyAlignment="1">
      <alignment vertical="top"/>
    </xf>
    <xf numFmtId="0" fontId="13" fillId="21" borderId="71" xfId="0" applyFont="1" applyFill="1" applyBorder="1" applyAlignment="1">
      <alignment vertical="center"/>
    </xf>
    <xf numFmtId="0" fontId="13" fillId="21" borderId="71" xfId="0" applyFont="1" applyFill="1" applyBorder="1" applyAlignment="1">
      <alignment horizontal="left" vertical="top" indent="1"/>
    </xf>
    <xf numFmtId="0" fontId="13" fillId="21" borderId="71" xfId="0" applyFont="1" applyFill="1" applyBorder="1" applyAlignment="1">
      <alignment horizontal="left" vertical="top"/>
    </xf>
    <xf numFmtId="0" fontId="13" fillId="21" borderId="72" xfId="0" applyFont="1" applyFill="1" applyBorder="1" applyAlignment="1">
      <alignment horizontal="left" vertical="top" wrapText="1" indent="1"/>
    </xf>
    <xf numFmtId="0" fontId="12" fillId="6" borderId="78" xfId="0" applyFont="1" applyFill="1" applyBorder="1" applyAlignment="1" applyProtection="1">
      <alignment horizontal="left" vertical="center" wrapText="1" indent="1"/>
      <protection locked="0"/>
    </xf>
    <xf numFmtId="0" fontId="12" fillId="6" borderId="78" xfId="0"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indent="1"/>
      <protection locked="0"/>
    </xf>
    <xf numFmtId="0" fontId="18" fillId="6" borderId="78" xfId="0" applyFont="1" applyFill="1" applyBorder="1" applyAlignment="1" applyProtection="1">
      <alignment horizontal="left" vertical="top" indent="1"/>
      <protection locked="0"/>
    </xf>
    <xf numFmtId="0" fontId="19" fillId="6" borderId="78" xfId="0"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indent="1"/>
      <protection locked="0"/>
    </xf>
    <xf numFmtId="0" fontId="33" fillId="6" borderId="78" xfId="1" applyFont="1" applyFill="1" applyBorder="1" applyAlignment="1" applyProtection="1">
      <alignment horizontal="left" vertical="top" wrapText="1" indent="2"/>
      <protection locked="0"/>
    </xf>
    <xf numFmtId="0" fontId="18" fillId="6" borderId="78" xfId="0" applyFont="1" applyFill="1" applyBorder="1" applyAlignment="1" applyProtection="1">
      <alignment horizontal="left" wrapText="1" indent="1"/>
      <protection locked="0"/>
    </xf>
    <xf numFmtId="0" fontId="33" fillId="6" borderId="78" xfId="1" applyFont="1" applyFill="1" applyBorder="1" applyAlignment="1" applyProtection="1">
      <alignment horizontal="left" wrapText="1" indent="1"/>
      <protection locked="0"/>
    </xf>
    <xf numFmtId="0" fontId="33" fillId="6" borderId="78" xfId="1" applyFont="1" applyFill="1" applyBorder="1" applyAlignment="1" applyProtection="1">
      <alignment vertical="top" wrapText="1"/>
      <protection locked="0"/>
    </xf>
    <xf numFmtId="0" fontId="33" fillId="6" borderId="78" xfId="1" applyFont="1" applyFill="1" applyBorder="1" applyAlignment="1" applyProtection="1">
      <alignment horizontal="center" vertical="top" wrapText="1"/>
      <protection locked="0"/>
    </xf>
    <xf numFmtId="0" fontId="38" fillId="6" borderId="77" xfId="1" applyFont="1" applyFill="1" applyBorder="1" applyAlignment="1" applyProtection="1">
      <alignment horizontal="left" vertical="center" wrapText="1" indent="1"/>
      <protection locked="0"/>
    </xf>
    <xf numFmtId="0" fontId="18" fillId="6" borderId="78" xfId="0" applyFont="1" applyFill="1" applyBorder="1" applyAlignment="1" applyProtection="1">
      <alignment horizontal="center" vertical="top" wrapText="1"/>
      <protection locked="0"/>
    </xf>
    <xf numFmtId="0" fontId="18" fillId="6" borderId="78" xfId="0" applyFont="1" applyFill="1" applyBorder="1" applyAlignment="1" applyProtection="1">
      <alignment horizontal="left" vertical="top" wrapText="1"/>
      <protection locked="0"/>
    </xf>
    <xf numFmtId="0" fontId="33" fillId="6" borderId="80" xfId="1" applyFont="1" applyFill="1" applyBorder="1" applyAlignment="1" applyProtection="1">
      <alignment horizontal="left" vertical="center" wrapText="1" indent="1"/>
      <protection locked="0"/>
    </xf>
    <xf numFmtId="0" fontId="38" fillId="21" borderId="70" xfId="1" applyFont="1" applyFill="1" applyBorder="1" applyAlignment="1" applyProtection="1">
      <alignment horizontal="left" vertical="center" wrapText="1" indent="1"/>
      <protection locked="0"/>
    </xf>
    <xf numFmtId="0" fontId="57" fillId="6" borderId="78" xfId="0"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protection locked="0"/>
    </xf>
    <xf numFmtId="0" fontId="32" fillId="5" borderId="0" xfId="0" applyFont="1" applyFill="1" applyAlignment="1" applyProtection="1">
      <alignment horizontal="left" vertical="top"/>
      <protection locked="0"/>
    </xf>
    <xf numFmtId="0" fontId="11" fillId="5" borderId="0" xfId="0" applyFont="1" applyFill="1" applyAlignment="1" applyProtection="1">
      <alignment horizontal="left" vertical="top"/>
      <protection locked="0"/>
    </xf>
    <xf numFmtId="0" fontId="5" fillId="5" borderId="68" xfId="0" applyFont="1" applyFill="1" applyBorder="1" applyAlignment="1">
      <alignment horizontal="left" vertical="top" indent="1"/>
    </xf>
    <xf numFmtId="0" fontId="5" fillId="5" borderId="68" xfId="0" applyFont="1" applyFill="1" applyBorder="1" applyAlignment="1">
      <alignment horizontal="left" vertical="top"/>
    </xf>
    <xf numFmtId="0" fontId="5" fillId="5" borderId="74" xfId="0" applyFont="1" applyFill="1" applyBorder="1" applyAlignment="1">
      <alignment vertical="top"/>
    </xf>
    <xf numFmtId="0" fontId="41" fillId="5" borderId="0" xfId="0" applyFont="1" applyFill="1" applyAlignment="1">
      <alignment horizontal="left" vertical="top" indent="1"/>
    </xf>
    <xf numFmtId="0" fontId="18" fillId="5" borderId="0" xfId="0" applyFont="1" applyFill="1" applyAlignment="1">
      <alignment horizontal="left" vertical="top" indent="1"/>
    </xf>
    <xf numFmtId="0" fontId="5" fillId="5" borderId="69" xfId="0" applyFont="1" applyFill="1" applyBorder="1" applyAlignment="1">
      <alignment vertical="top"/>
    </xf>
    <xf numFmtId="0" fontId="18" fillId="5" borderId="0" xfId="1" applyFont="1" applyFill="1" applyBorder="1" applyAlignment="1" applyProtection="1">
      <alignment horizontal="left" vertical="top" indent="1"/>
    </xf>
    <xf numFmtId="0" fontId="18" fillId="5" borderId="0" xfId="1" applyFont="1" applyFill="1" applyBorder="1" applyAlignment="1" applyProtection="1">
      <alignment horizontal="left" vertical="top"/>
    </xf>
    <xf numFmtId="0" fontId="18" fillId="5" borderId="69" xfId="1" applyFont="1" applyFill="1" applyBorder="1" applyAlignment="1" applyProtection="1">
      <alignment vertical="top"/>
    </xf>
    <xf numFmtId="0" fontId="14" fillId="5" borderId="73" xfId="0" applyFont="1" applyFill="1" applyBorder="1" applyAlignment="1">
      <alignment vertical="top"/>
    </xf>
    <xf numFmtId="0" fontId="5" fillId="5" borderId="68" xfId="0" applyFont="1" applyFill="1" applyBorder="1" applyAlignment="1">
      <alignment vertical="top"/>
    </xf>
    <xf numFmtId="0" fontId="14" fillId="5" borderId="75" xfId="0" applyFont="1" applyFill="1" applyBorder="1" applyAlignment="1">
      <alignment vertical="top"/>
    </xf>
    <xf numFmtId="0" fontId="5" fillId="5" borderId="75" xfId="0" applyFont="1" applyFill="1" applyBorder="1" applyAlignment="1">
      <alignment vertical="top"/>
    </xf>
    <xf numFmtId="0" fontId="32" fillId="5" borderId="0" xfId="0" applyFont="1" applyFill="1" applyAlignment="1">
      <alignment horizontal="left" vertical="top" wrapText="1" indent="1"/>
    </xf>
    <xf numFmtId="0" fontId="32" fillId="5" borderId="0" xfId="0" applyFont="1" applyFill="1" applyAlignment="1">
      <alignment horizontal="left" vertical="top"/>
    </xf>
    <xf numFmtId="0" fontId="5" fillId="5" borderId="0" xfId="0" applyFont="1" applyFill="1" applyAlignment="1">
      <alignment vertical="top" wrapText="1"/>
    </xf>
    <xf numFmtId="0" fontId="15" fillId="5" borderId="68" xfId="1" applyFont="1" applyFill="1" applyBorder="1" applyAlignment="1" applyProtection="1">
      <alignment horizontal="left" vertical="top" indent="1"/>
      <protection locked="0"/>
    </xf>
    <xf numFmtId="0" fontId="15" fillId="5" borderId="68" xfId="1" applyFont="1" applyFill="1" applyBorder="1" applyAlignment="1" applyProtection="1">
      <alignment horizontal="left" vertical="top"/>
      <protection locked="0"/>
    </xf>
    <xf numFmtId="0" fontId="15" fillId="5" borderId="68" xfId="1" applyFont="1" applyFill="1" applyBorder="1" applyAlignment="1" applyProtection="1">
      <alignment vertical="top"/>
      <protection locked="0"/>
    </xf>
    <xf numFmtId="0" fontId="5" fillId="5" borderId="73" xfId="0" applyFont="1" applyFill="1" applyBorder="1" applyAlignment="1">
      <alignment vertical="top"/>
    </xf>
    <xf numFmtId="0" fontId="4" fillId="5" borderId="68" xfId="0" applyFont="1" applyFill="1" applyBorder="1" applyAlignment="1" applyProtection="1">
      <alignment horizontal="left" vertical="top" indent="1"/>
      <protection locked="0"/>
    </xf>
    <xf numFmtId="0" fontId="4" fillId="5" borderId="68" xfId="0" applyFont="1" applyFill="1" applyBorder="1" applyAlignment="1" applyProtection="1">
      <alignment horizontal="left" vertical="top"/>
      <protection locked="0"/>
    </xf>
    <xf numFmtId="0" fontId="4" fillId="5" borderId="68" xfId="0" applyFont="1" applyFill="1" applyBorder="1" applyAlignment="1" applyProtection="1">
      <alignment vertical="top"/>
      <protection locked="0"/>
    </xf>
    <xf numFmtId="0" fontId="5" fillId="5" borderId="0" xfId="0" applyFont="1" applyFill="1" applyAlignment="1">
      <alignment horizontal="right" vertical="top" indent="1"/>
    </xf>
    <xf numFmtId="0" fontId="5" fillId="5" borderId="0" xfId="0" applyFont="1" applyFill="1" applyAlignment="1">
      <alignment horizontal="left" vertical="center"/>
    </xf>
    <xf numFmtId="0" fontId="18" fillId="5" borderId="0" xfId="0" applyFont="1" applyFill="1" applyAlignment="1">
      <alignment horizontal="left" vertical="center"/>
    </xf>
    <xf numFmtId="0" fontId="22" fillId="5" borderId="0" xfId="0" applyFont="1" applyFill="1" applyAlignment="1">
      <alignment vertical="top" wrapText="1"/>
    </xf>
    <xf numFmtId="0" fontId="11" fillId="5" borderId="68" xfId="0" applyFont="1" applyFill="1" applyBorder="1" applyAlignment="1">
      <alignment vertical="center"/>
    </xf>
    <xf numFmtId="0" fontId="11" fillId="5" borderId="75" xfId="0" applyFont="1" applyFill="1" applyBorder="1" applyAlignment="1">
      <alignment vertical="top"/>
    </xf>
    <xf numFmtId="0" fontId="5" fillId="0" borderId="75" xfId="0" applyFont="1" applyBorder="1" applyAlignment="1">
      <alignment vertical="top"/>
    </xf>
    <xf numFmtId="0" fontId="18" fillId="5" borderId="0" xfId="0" applyFont="1" applyFill="1" applyAlignment="1">
      <alignment vertical="top"/>
    </xf>
    <xf numFmtId="0" fontId="42" fillId="5" borderId="0" xfId="0" applyFont="1" applyFill="1" applyAlignment="1">
      <alignment vertical="top"/>
    </xf>
    <xf numFmtId="0" fontId="40" fillId="5" borderId="0" xfId="0" applyFont="1" applyFill="1" applyAlignment="1">
      <alignment horizontal="left" vertical="top"/>
    </xf>
    <xf numFmtId="0" fontId="42" fillId="5" borderId="0" xfId="0" applyFont="1" applyFill="1" applyAlignment="1">
      <alignment horizontal="right" vertical="top"/>
    </xf>
    <xf numFmtId="0" fontId="42" fillId="5" borderId="69" xfId="0" applyFont="1" applyFill="1" applyBorder="1" applyAlignment="1">
      <alignment vertical="top"/>
    </xf>
    <xf numFmtId="0" fontId="42" fillId="5" borderId="0" xfId="0" applyFont="1" applyFill="1" applyAlignment="1">
      <alignment horizontal="left" vertical="top" indent="1"/>
    </xf>
    <xf numFmtId="0" fontId="40" fillId="5" borderId="0" xfId="0" applyFont="1" applyFill="1" applyAlignment="1">
      <alignment horizontal="left" vertical="top" indent="1"/>
    </xf>
    <xf numFmtId="0" fontId="5" fillId="5" borderId="75" xfId="0" applyFont="1" applyFill="1" applyBorder="1" applyAlignment="1">
      <alignment horizontal="left" vertical="top" indent="1"/>
    </xf>
    <xf numFmtId="0" fontId="22" fillId="5" borderId="0" xfId="0" applyFont="1" applyFill="1" applyAlignment="1">
      <alignment vertical="top"/>
    </xf>
    <xf numFmtId="0" fontId="22" fillId="5" borderId="0" xfId="0" applyFont="1" applyFill="1" applyAlignment="1">
      <alignment horizontal="left" vertical="top" indent="1"/>
    </xf>
    <xf numFmtId="0" fontId="43" fillId="5" borderId="0" xfId="0" applyFont="1" applyFill="1" applyAlignment="1">
      <alignment vertical="top"/>
    </xf>
    <xf numFmtId="0" fontId="18" fillId="5" borderId="75" xfId="0" applyFont="1" applyFill="1" applyBorder="1" applyAlignment="1">
      <alignment horizontal="left" vertical="top" indent="1"/>
    </xf>
    <xf numFmtId="0" fontId="5" fillId="5" borderId="0" xfId="0" applyFont="1" applyFill="1" applyAlignment="1">
      <alignment horizontal="left" indent="1"/>
    </xf>
    <xf numFmtId="0" fontId="5" fillId="5" borderId="0" xfId="0" applyFont="1" applyFill="1" applyAlignment="1">
      <alignment horizontal="left"/>
    </xf>
    <xf numFmtId="0" fontId="43" fillId="5" borderId="0" xfId="0" applyFont="1" applyFill="1"/>
    <xf numFmtId="0" fontId="19" fillId="5" borderId="0" xfId="0" applyFont="1" applyFill="1" applyAlignment="1">
      <alignment vertical="top"/>
    </xf>
    <xf numFmtId="0" fontId="16" fillId="5" borderId="0" xfId="0" applyFont="1" applyFill="1" applyAlignment="1">
      <alignment horizontal="left" vertical="top" indent="1"/>
    </xf>
    <xf numFmtId="0" fontId="16" fillId="5" borderId="0" xfId="0" applyFont="1" applyFill="1" applyAlignment="1">
      <alignment horizontal="left" vertical="top"/>
    </xf>
    <xf numFmtId="0" fontId="32" fillId="5" borderId="0" xfId="0" applyFont="1" applyFill="1" applyAlignment="1">
      <alignment horizontal="left" vertical="top" indent="1"/>
    </xf>
    <xf numFmtId="0" fontId="15" fillId="5" borderId="0" xfId="1" applyFont="1" applyFill="1" applyBorder="1" applyAlignment="1" applyProtection="1">
      <alignment horizontal="right" vertical="top"/>
    </xf>
    <xf numFmtId="0" fontId="42" fillId="5" borderId="0" xfId="0" applyFont="1" applyFill="1" applyAlignment="1">
      <alignment vertical="top" wrapText="1"/>
    </xf>
    <xf numFmtId="0" fontId="32" fillId="5" borderId="0" xfId="1" applyFont="1" applyFill="1" applyBorder="1" applyAlignment="1" applyProtection="1">
      <alignment horizontal="left" vertical="top" indent="1"/>
    </xf>
    <xf numFmtId="0" fontId="32" fillId="5" borderId="0" xfId="1" applyFont="1" applyFill="1" applyBorder="1" applyAlignment="1" applyProtection="1">
      <alignment vertical="top"/>
    </xf>
    <xf numFmtId="0" fontId="32" fillId="5" borderId="0" xfId="1" applyFont="1" applyFill="1" applyBorder="1" applyAlignment="1" applyProtection="1">
      <alignment horizontal="right" vertical="top"/>
    </xf>
    <xf numFmtId="0" fontId="32" fillId="5" borderId="0" xfId="1" applyFont="1" applyFill="1" applyBorder="1" applyAlignment="1" applyProtection="1">
      <alignment horizontal="left" vertical="top"/>
    </xf>
    <xf numFmtId="0" fontId="42" fillId="5" borderId="69" xfId="0" applyFont="1" applyFill="1" applyBorder="1"/>
    <xf numFmtId="0" fontId="5" fillId="5" borderId="0" xfId="0" applyFont="1" applyFill="1" applyAlignment="1">
      <alignment horizontal="left" vertical="center" indent="1"/>
    </xf>
    <xf numFmtId="0" fontId="22" fillId="5" borderId="0" xfId="0" applyFont="1" applyFill="1"/>
    <xf numFmtId="0" fontId="43" fillId="5" borderId="0" xfId="0" applyFont="1" applyFill="1" applyAlignment="1">
      <alignment horizontal="left" vertical="top" indent="1"/>
    </xf>
    <xf numFmtId="0" fontId="43" fillId="5" borderId="0" xfId="0" applyFont="1" applyFill="1" applyAlignment="1">
      <alignment horizontal="left" vertical="top"/>
    </xf>
    <xf numFmtId="0" fontId="5" fillId="0" borderId="0" xfId="0" applyFont="1" applyAlignment="1">
      <alignment horizontal="left" vertical="top" indent="1"/>
    </xf>
    <xf numFmtId="0" fontId="11" fillId="5" borderId="0" xfId="0" applyFont="1" applyFill="1" applyAlignment="1">
      <alignment vertical="top" wrapText="1"/>
    </xf>
    <xf numFmtId="0" fontId="18" fillId="5" borderId="0" xfId="0" applyFont="1" applyFill="1" applyAlignment="1">
      <alignment horizontal="left" vertical="top"/>
    </xf>
    <xf numFmtId="0" fontId="4" fillId="5" borderId="0" xfId="0" applyFont="1" applyFill="1"/>
    <xf numFmtId="0" fontId="32" fillId="5" borderId="0" xfId="0" applyFont="1" applyFill="1" applyAlignment="1">
      <alignment vertical="top"/>
    </xf>
    <xf numFmtId="0" fontId="16" fillId="5" borderId="0" xfId="0" applyFont="1" applyFill="1" applyAlignment="1">
      <alignment vertical="top"/>
    </xf>
    <xf numFmtId="0" fontId="5" fillId="5" borderId="0" xfId="0" applyFont="1" applyFill="1" applyAlignment="1">
      <alignment horizontal="left" vertical="top" wrapText="1" indent="1"/>
    </xf>
    <xf numFmtId="0" fontId="44" fillId="5" borderId="0" xfId="1" applyFont="1" applyFill="1" applyBorder="1" applyAlignment="1" applyProtection="1">
      <alignment horizontal="left" vertical="top"/>
    </xf>
    <xf numFmtId="0" fontId="42" fillId="5" borderId="0" xfId="0" applyFont="1" applyFill="1" applyAlignment="1">
      <alignment horizontal="center" vertical="top"/>
    </xf>
    <xf numFmtId="0" fontId="5" fillId="5" borderId="69" xfId="0" applyFont="1" applyFill="1" applyBorder="1" applyAlignment="1">
      <alignment horizontal="left" vertical="top"/>
    </xf>
    <xf numFmtId="0" fontId="56" fillId="5" borderId="0" xfId="0" applyFont="1" applyFill="1" applyAlignment="1">
      <alignment horizontal="left" vertical="top" wrapText="1"/>
    </xf>
    <xf numFmtId="0" fontId="11" fillId="5" borderId="0" xfId="0" applyFont="1" applyFill="1" applyAlignment="1">
      <alignment horizontal="left" vertical="center"/>
    </xf>
    <xf numFmtId="0" fontId="17" fillId="5" borderId="0" xfId="0" applyFont="1" applyFill="1" applyAlignment="1">
      <alignment vertical="top"/>
    </xf>
    <xf numFmtId="0" fontId="42" fillId="5" borderId="0" xfId="0" applyFont="1" applyFill="1" applyAlignment="1">
      <alignment horizontal="right"/>
    </xf>
    <xf numFmtId="0" fontId="42" fillId="5" borderId="0" xfId="0" applyFont="1" applyFill="1" applyAlignment="1">
      <alignment horizontal="left"/>
    </xf>
    <xf numFmtId="0" fontId="42" fillId="5" borderId="69" xfId="0" applyFont="1" applyFill="1" applyBorder="1" applyAlignment="1">
      <alignment horizontal="left"/>
    </xf>
    <xf numFmtId="0" fontId="18" fillId="5" borderId="69" xfId="0" applyFont="1" applyFill="1" applyBorder="1" applyAlignment="1">
      <alignment vertical="top"/>
    </xf>
    <xf numFmtId="0" fontId="32" fillId="5" borderId="69" xfId="0" applyFont="1" applyFill="1" applyBorder="1" applyAlignment="1">
      <alignment horizontal="left" vertical="top"/>
    </xf>
    <xf numFmtId="0" fontId="37" fillId="21" borderId="68" xfId="0" applyFont="1" applyFill="1" applyBorder="1" applyAlignment="1">
      <alignment vertical="center"/>
    </xf>
    <xf numFmtId="0" fontId="27" fillId="19" borderId="70" xfId="4" applyFont="1" applyFill="1" applyBorder="1" applyAlignment="1" applyProtection="1">
      <alignment horizontal="left" vertical="center"/>
      <protection locked="0"/>
    </xf>
    <xf numFmtId="0" fontId="22" fillId="5" borderId="0" xfId="0" applyFont="1" applyFill="1" applyAlignment="1">
      <alignment wrapText="1"/>
    </xf>
    <xf numFmtId="0" fontId="22" fillId="5" borderId="69" xfId="0" applyFont="1" applyFill="1" applyBorder="1" applyAlignment="1">
      <alignment wrapText="1"/>
    </xf>
    <xf numFmtId="0" fontId="13" fillId="21" borderId="0" xfId="0" applyFont="1" applyFill="1" applyAlignment="1">
      <alignment horizontal="left" vertical="top" wrapText="1"/>
    </xf>
    <xf numFmtId="0" fontId="48" fillId="21" borderId="0" xfId="0" applyFont="1" applyFill="1" applyAlignment="1">
      <alignment vertical="top" wrapText="1"/>
    </xf>
    <xf numFmtId="0" fontId="42" fillId="5" borderId="0" xfId="0" applyFont="1" applyFill="1" applyAlignment="1">
      <alignment horizontal="right" vertical="top" wrapText="1"/>
    </xf>
    <xf numFmtId="0" fontId="42" fillId="5" borderId="69" xfId="0" applyFont="1" applyFill="1" applyBorder="1" applyAlignment="1">
      <alignment horizontal="right" vertical="top" wrapText="1"/>
    </xf>
    <xf numFmtId="0" fontId="42" fillId="5" borderId="0" xfId="0" applyFont="1" applyFill="1" applyAlignment="1">
      <alignment vertical="top" wrapText="1"/>
    </xf>
    <xf numFmtId="0" fontId="42" fillId="5" borderId="69" xfId="0" applyFont="1" applyFill="1" applyBorder="1" applyAlignment="1">
      <alignment vertical="top" wrapText="1"/>
    </xf>
    <xf numFmtId="0" fontId="22" fillId="5" borderId="0" xfId="0" applyFont="1" applyFill="1" applyAlignment="1">
      <alignment vertical="top" wrapText="1"/>
    </xf>
    <xf numFmtId="0" fontId="22" fillId="5" borderId="69" xfId="0" applyFont="1" applyFill="1" applyBorder="1" applyAlignment="1">
      <alignment vertical="top" wrapText="1"/>
    </xf>
    <xf numFmtId="0" fontId="5" fillId="5" borderId="68" xfId="0" applyFont="1" applyFill="1" applyBorder="1" applyAlignment="1" applyProtection="1">
      <alignment vertical="top"/>
      <protection locked="0"/>
    </xf>
    <xf numFmtId="0" fontId="27" fillId="19" borderId="70" xfId="4" applyFont="1" applyFill="1" applyBorder="1" applyAlignment="1" applyProtection="1">
      <alignment horizontal="center" vertical="center"/>
      <protection locked="0"/>
    </xf>
    <xf numFmtId="0" fontId="27" fillId="19" borderId="66" xfId="0" applyFont="1" applyFill="1" applyBorder="1" applyAlignment="1" applyProtection="1">
      <alignment horizontal="center" vertical="center"/>
      <protection locked="0"/>
    </xf>
    <xf numFmtId="0" fontId="27" fillId="19" borderId="67" xfId="0" applyFont="1" applyFill="1" applyBorder="1" applyAlignment="1" applyProtection="1">
      <alignment horizontal="center" vertical="center"/>
      <protection locked="0"/>
    </xf>
    <xf numFmtId="0" fontId="27" fillId="19" borderId="66" xfId="4" applyFont="1" applyFill="1" applyBorder="1" applyAlignment="1" applyProtection="1">
      <alignment horizontal="left" vertical="top" wrapText="1"/>
      <protection locked="0"/>
    </xf>
    <xf numFmtId="0" fontId="27" fillId="19" borderId="65" xfId="4" applyFont="1" applyFill="1" applyBorder="1" applyAlignment="1" applyProtection="1">
      <alignment horizontal="left" vertical="top" wrapText="1"/>
      <protection locked="0"/>
    </xf>
    <xf numFmtId="0" fontId="27" fillId="19" borderId="67" xfId="4" applyFont="1" applyFill="1" applyBorder="1" applyAlignment="1" applyProtection="1">
      <alignment horizontal="left" vertical="top" wrapText="1"/>
      <protection locked="0"/>
    </xf>
    <xf numFmtId="0" fontId="27" fillId="19" borderId="70" xfId="0" applyFont="1" applyFill="1" applyBorder="1" applyAlignment="1" applyProtection="1">
      <alignment horizontal="center" vertical="center"/>
      <protection locked="0"/>
    </xf>
    <xf numFmtId="0" fontId="16" fillId="5" borderId="75" xfId="0" applyFont="1" applyFill="1" applyBorder="1" applyAlignment="1">
      <alignment horizontal="left" vertical="top" wrapText="1"/>
    </xf>
    <xf numFmtId="0" fontId="16" fillId="5" borderId="0" xfId="0" applyFont="1" applyFill="1" applyAlignment="1">
      <alignment horizontal="left" vertical="top" wrapText="1"/>
    </xf>
    <xf numFmtId="0" fontId="5" fillId="5" borderId="71" xfId="0" applyFont="1" applyFill="1" applyBorder="1" applyAlignment="1">
      <alignment vertical="top"/>
    </xf>
    <xf numFmtId="0" fontId="33" fillId="6" borderId="78" xfId="1"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vertical="top" wrapText="1" indent="1"/>
      <protection locked="0"/>
    </xf>
    <xf numFmtId="0" fontId="42" fillId="5" borderId="0" xfId="0" applyFont="1" applyFill="1" applyAlignment="1">
      <alignment horizontal="left" vertical="top" wrapText="1"/>
    </xf>
    <xf numFmtId="0" fontId="22" fillId="5" borderId="0" xfId="0" applyFont="1" applyFill="1" applyAlignment="1">
      <alignment horizontal="left" vertical="top" wrapText="1" indent="1"/>
    </xf>
    <xf numFmtId="0" fontId="11" fillId="5" borderId="0" xfId="0" applyFont="1" applyFill="1" applyAlignment="1">
      <alignment horizontal="left" vertical="center" wrapText="1" indent="1"/>
    </xf>
    <xf numFmtId="0" fontId="42" fillId="0" borderId="0" xfId="0" applyFont="1" applyAlignment="1">
      <alignment horizontal="left" vertical="top" wrapText="1" indent="1"/>
    </xf>
    <xf numFmtId="0" fontId="42" fillId="0" borderId="69" xfId="0" applyFont="1" applyBorder="1" applyAlignment="1">
      <alignment horizontal="left" vertical="top" wrapText="1" indent="1"/>
    </xf>
    <xf numFmtId="0" fontId="18" fillId="5" borderId="0" xfId="0" applyFont="1" applyFill="1" applyAlignment="1">
      <alignment horizontal="left" vertical="top" wrapText="1" indent="1"/>
    </xf>
    <xf numFmtId="0" fontId="42" fillId="5" borderId="69" xfId="0" applyFont="1" applyFill="1" applyBorder="1" applyAlignment="1">
      <alignment horizontal="left" vertical="top" wrapText="1"/>
    </xf>
    <xf numFmtId="0" fontId="13" fillId="21" borderId="65" xfId="0" applyFont="1" applyFill="1" applyBorder="1" applyAlignment="1">
      <alignment horizontal="left" vertical="center" wrapText="1"/>
    </xf>
    <xf numFmtId="0" fontId="13" fillId="21" borderId="65" xfId="0" applyFont="1" applyFill="1" applyBorder="1" applyAlignment="1">
      <alignment vertical="center" wrapText="1"/>
    </xf>
    <xf numFmtId="0" fontId="5" fillId="5" borderId="81" xfId="0" applyFont="1" applyFill="1" applyBorder="1" applyAlignment="1" applyProtection="1">
      <alignment horizontal="center" vertical="center"/>
      <protection locked="0"/>
    </xf>
    <xf numFmtId="0" fontId="5" fillId="5" borderId="71" xfId="0" applyFont="1" applyFill="1" applyBorder="1" applyAlignment="1" applyProtection="1">
      <alignment horizontal="center" vertical="center"/>
      <protection locked="0"/>
    </xf>
    <xf numFmtId="0" fontId="23" fillId="5" borderId="0" xfId="4" applyFont="1" applyFill="1" applyBorder="1" applyAlignment="1" applyProtection="1">
      <alignment horizontal="left" vertical="center"/>
      <protection locked="0"/>
    </xf>
    <xf numFmtId="3" fontId="27" fillId="19" borderId="70" xfId="4" applyNumberFormat="1" applyFont="1" applyFill="1" applyBorder="1" applyAlignment="1" applyProtection="1">
      <alignment horizontal="center" vertical="center"/>
      <protection locked="0"/>
    </xf>
    <xf numFmtId="167" fontId="27" fillId="5" borderId="74" xfId="2" applyNumberFormat="1" applyFont="1" applyFill="1" applyBorder="1" applyAlignment="1" applyProtection="1">
      <alignment horizontal="center" vertical="center"/>
      <protection locked="0"/>
    </xf>
    <xf numFmtId="167" fontId="27" fillId="5" borderId="73" xfId="2" applyNumberFormat="1" applyFont="1" applyFill="1" applyBorder="1" applyAlignment="1" applyProtection="1">
      <alignment horizontal="center" vertical="center"/>
      <protection locked="0"/>
    </xf>
    <xf numFmtId="167" fontId="27" fillId="19" borderId="70" xfId="2" applyNumberFormat="1" applyFont="1" applyFill="1" applyBorder="1" applyAlignment="1" applyProtection="1">
      <alignment horizontal="center" vertical="center"/>
      <protection locked="0"/>
    </xf>
    <xf numFmtId="164" fontId="5" fillId="5" borderId="0" xfId="0" applyNumberFormat="1" applyFont="1" applyFill="1" applyAlignment="1" applyProtection="1">
      <alignment horizontal="center" vertical="center"/>
      <protection locked="0"/>
    </xf>
    <xf numFmtId="9" fontId="5" fillId="5" borderId="0" xfId="3" applyFont="1" applyFill="1" applyBorder="1" applyAlignment="1" applyProtection="1">
      <alignment horizontal="center" vertical="center"/>
      <protection locked="0"/>
    </xf>
    <xf numFmtId="0" fontId="4" fillId="5" borderId="0" xfId="0" applyFont="1" applyFill="1" applyAlignment="1">
      <alignment horizontal="left" vertical="top" wrapText="1"/>
    </xf>
    <xf numFmtId="0" fontId="5" fillId="5" borderId="71" xfId="0" applyFont="1" applyFill="1" applyBorder="1" applyAlignment="1">
      <alignment horizontal="left" vertical="top" wrapText="1"/>
    </xf>
    <xf numFmtId="0" fontId="27" fillId="19" borderId="70" xfId="4" applyFont="1" applyFill="1" applyBorder="1" applyAlignment="1" applyProtection="1">
      <alignment horizontal="left" vertical="top" wrapText="1"/>
      <protection locked="0"/>
    </xf>
    <xf numFmtId="166" fontId="5" fillId="5" borderId="0" xfId="2" applyNumberFormat="1"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5" fillId="5" borderId="0" xfId="0" applyFont="1" applyFill="1" applyAlignment="1">
      <alignment horizontal="left" vertical="top" wrapText="1"/>
    </xf>
    <xf numFmtId="167" fontId="11" fillId="5" borderId="70" xfId="2" applyNumberFormat="1" applyFont="1" applyFill="1" applyBorder="1" applyAlignment="1" applyProtection="1">
      <alignment horizontal="center" vertical="center"/>
      <protection locked="0"/>
    </xf>
    <xf numFmtId="166" fontId="11" fillId="5" borderId="70" xfId="2" applyNumberFormat="1" applyFont="1" applyFill="1" applyBorder="1" applyAlignment="1" applyProtection="1">
      <alignment horizontal="center" vertical="center"/>
      <protection locked="0"/>
    </xf>
    <xf numFmtId="9" fontId="11" fillId="5" borderId="66" xfId="3" applyFont="1" applyFill="1" applyBorder="1" applyAlignment="1" applyProtection="1">
      <alignment horizontal="center" vertical="center"/>
    </xf>
    <xf numFmtId="9" fontId="11" fillId="5" borderId="72" xfId="3" applyFont="1" applyFill="1" applyBorder="1" applyAlignment="1" applyProtection="1">
      <alignment horizontal="center" vertical="center"/>
    </xf>
    <xf numFmtId="0" fontId="42" fillId="0" borderId="0" xfId="0" applyFont="1" applyAlignment="1">
      <alignment vertical="top" wrapText="1"/>
    </xf>
    <xf numFmtId="0" fontId="42" fillId="0" borderId="69" xfId="0" applyFont="1" applyBorder="1" applyAlignment="1">
      <alignment vertical="top" wrapText="1"/>
    </xf>
    <xf numFmtId="166" fontId="5" fillId="5" borderId="0" xfId="0" applyNumberFormat="1" applyFont="1" applyFill="1" applyAlignment="1" applyProtection="1">
      <alignment horizontal="center" vertical="center"/>
      <protection locked="0"/>
    </xf>
    <xf numFmtId="0" fontId="22" fillId="5" borderId="0" xfId="1" applyFont="1" applyFill="1" applyBorder="1" applyAlignment="1" applyProtection="1">
      <alignment horizontal="left" vertical="top" wrapText="1" indent="1"/>
    </xf>
    <xf numFmtId="0" fontId="13" fillId="21" borderId="65" xfId="0" applyFont="1" applyFill="1" applyBorder="1" applyAlignment="1">
      <alignment horizontal="left" vertical="center"/>
    </xf>
    <xf numFmtId="0" fontId="22" fillId="5" borderId="0" xfId="0" applyFont="1" applyFill="1" applyAlignment="1">
      <alignment horizontal="left" vertical="top" wrapText="1"/>
    </xf>
    <xf numFmtId="0" fontId="22" fillId="5" borderId="69" xfId="0" applyFont="1" applyFill="1" applyBorder="1" applyAlignment="1">
      <alignment horizontal="left" vertical="top" wrapText="1"/>
    </xf>
    <xf numFmtId="0" fontId="22" fillId="0" borderId="0" xfId="0" applyFont="1" applyAlignment="1">
      <alignment horizontal="left" vertical="top" wrapText="1" indent="1"/>
    </xf>
    <xf numFmtId="0" fontId="22" fillId="0" borderId="69" xfId="0" applyFont="1" applyBorder="1" applyAlignment="1">
      <alignment horizontal="left" vertical="top" wrapText="1" indent="1"/>
    </xf>
    <xf numFmtId="0" fontId="22" fillId="5" borderId="69" xfId="0" applyFont="1" applyFill="1" applyBorder="1" applyAlignment="1">
      <alignment horizontal="left" vertical="top" wrapText="1" indent="1"/>
    </xf>
    <xf numFmtId="0" fontId="42" fillId="5" borderId="0" xfId="0" applyFont="1" applyFill="1" applyAlignment="1">
      <alignment horizontal="left"/>
    </xf>
    <xf numFmtId="0" fontId="42" fillId="5" borderId="69" xfId="0" applyFont="1" applyFill="1" applyBorder="1" applyAlignment="1">
      <alignment horizontal="left"/>
    </xf>
    <xf numFmtId="0" fontId="42" fillId="5" borderId="0" xfId="0" applyFont="1" applyFill="1"/>
    <xf numFmtId="0" fontId="5" fillId="5" borderId="68" xfId="0" applyFont="1" applyFill="1" applyBorder="1" applyAlignment="1" applyProtection="1">
      <alignment horizontal="left" vertical="center" wrapText="1"/>
      <protection locked="0"/>
    </xf>
    <xf numFmtId="9" fontId="27" fillId="19" borderId="66" xfId="3" applyFont="1" applyFill="1" applyBorder="1" applyAlignment="1" applyProtection="1">
      <alignment horizontal="center" vertical="center"/>
      <protection locked="0"/>
    </xf>
    <xf numFmtId="9" fontId="27" fillId="19" borderId="67" xfId="3" applyFont="1" applyFill="1" applyBorder="1" applyAlignment="1" applyProtection="1">
      <alignment horizontal="center" vertical="center"/>
      <protection locked="0"/>
    </xf>
    <xf numFmtId="0" fontId="5" fillId="5" borderId="0" xfId="0" applyFont="1" applyFill="1" applyAlignment="1">
      <alignment horizontal="left" vertical="top"/>
    </xf>
    <xf numFmtId="0" fontId="42" fillId="5" borderId="0" xfId="0" applyFont="1" applyFill="1" applyAlignment="1">
      <alignment horizontal="left" vertical="top" wrapText="1" indent="1"/>
    </xf>
    <xf numFmtId="0" fontId="42" fillId="5" borderId="69" xfId="0" applyFont="1" applyFill="1" applyBorder="1" applyAlignment="1">
      <alignment horizontal="left" vertical="top" wrapText="1" indent="1"/>
    </xf>
    <xf numFmtId="167" fontId="5" fillId="5" borderId="0" xfId="2" applyNumberFormat="1" applyFont="1" applyFill="1" applyAlignment="1" applyProtection="1">
      <alignment horizontal="center" vertical="center"/>
      <protection locked="0"/>
    </xf>
    <xf numFmtId="3" fontId="27" fillId="19" borderId="66" xfId="4" applyNumberFormat="1" applyFont="1" applyFill="1" applyBorder="1" applyAlignment="1" applyProtection="1">
      <alignment horizontal="center" vertical="center"/>
      <protection locked="0"/>
    </xf>
    <xf numFmtId="3" fontId="27" fillId="19" borderId="67" xfId="4" applyNumberFormat="1" applyFont="1" applyFill="1" applyBorder="1" applyAlignment="1" applyProtection="1">
      <alignment horizontal="center" vertical="center"/>
      <protection locked="0"/>
    </xf>
    <xf numFmtId="0" fontId="42" fillId="5" borderId="0" xfId="0" applyFont="1" applyFill="1" applyAlignment="1" applyProtection="1">
      <alignment horizontal="center" vertical="top" wrapText="1"/>
      <protection locked="0"/>
    </xf>
    <xf numFmtId="3" fontId="5" fillId="5" borderId="0" xfId="0" applyNumberFormat="1" applyFont="1" applyFill="1" applyAlignment="1" applyProtection="1">
      <alignment horizontal="center" vertical="center"/>
      <protection locked="0"/>
    </xf>
    <xf numFmtId="4" fontId="27" fillId="5" borderId="0" xfId="4" applyNumberFormat="1" applyFont="1" applyFill="1" applyBorder="1" applyAlignment="1" applyProtection="1">
      <alignment horizontal="center" vertical="center"/>
      <protection locked="0"/>
    </xf>
    <xf numFmtId="0" fontId="42" fillId="5" borderId="0" xfId="0" applyFont="1" applyFill="1" applyAlignment="1">
      <alignment horizontal="left" vertical="top"/>
    </xf>
    <xf numFmtId="0" fontId="42" fillId="5" borderId="69" xfId="0" applyFont="1" applyFill="1" applyBorder="1" applyAlignment="1">
      <alignment horizontal="left" vertical="top"/>
    </xf>
    <xf numFmtId="0" fontId="22" fillId="5" borderId="75" xfId="1" applyFont="1" applyFill="1" applyBorder="1" applyAlignment="1" applyProtection="1">
      <alignment horizontal="left" vertical="top" wrapText="1"/>
    </xf>
    <xf numFmtId="0" fontId="22" fillId="5" borderId="0" xfId="1" applyFont="1" applyFill="1" applyBorder="1" applyAlignment="1" applyProtection="1">
      <alignment horizontal="left" vertical="top" wrapText="1"/>
    </xf>
    <xf numFmtId="0" fontId="22" fillId="5" borderId="69" xfId="1" applyFont="1" applyFill="1" applyBorder="1" applyAlignment="1" applyProtection="1">
      <alignment horizontal="left" vertical="top" wrapText="1"/>
    </xf>
    <xf numFmtId="0" fontId="59" fillId="5" borderId="69" xfId="1" applyFont="1" applyFill="1" applyBorder="1" applyAlignment="1" applyProtection="1">
      <alignment horizontal="left" vertical="top" wrapText="1" indent="1"/>
    </xf>
    <xf numFmtId="0" fontId="42" fillId="5" borderId="0" xfId="0" applyFont="1" applyFill="1" applyAlignment="1">
      <alignment horizontal="right" indent="1"/>
    </xf>
    <xf numFmtId="3" fontId="27" fillId="19" borderId="70" xfId="0" applyNumberFormat="1" applyFont="1" applyFill="1" applyBorder="1" applyAlignment="1" applyProtection="1">
      <alignment horizontal="center" vertical="center"/>
      <protection locked="0"/>
    </xf>
    <xf numFmtId="1" fontId="5" fillId="5" borderId="0" xfId="0" applyNumberFormat="1" applyFont="1" applyFill="1" applyAlignment="1" applyProtection="1">
      <alignment horizontal="center" vertical="center"/>
      <protection locked="0"/>
    </xf>
    <xf numFmtId="0" fontId="18" fillId="5" borderId="71" xfId="0" applyFont="1" applyFill="1" applyBorder="1" applyAlignment="1">
      <alignment horizontal="left" vertical="top" wrapText="1"/>
    </xf>
    <xf numFmtId="0" fontId="34" fillId="0" borderId="0" xfId="0" applyFont="1" applyAlignment="1">
      <alignment horizontal="center"/>
    </xf>
    <xf numFmtId="0" fontId="6" fillId="9" borderId="43"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0" xfId="0" applyFont="1" applyFill="1" applyAlignment="1">
      <alignment horizontal="center" vertical="center"/>
    </xf>
    <xf numFmtId="0" fontId="7" fillId="7" borderId="19" xfId="0" applyFont="1" applyFill="1" applyBorder="1" applyAlignment="1">
      <alignment horizontal="center" vertical="center"/>
    </xf>
    <xf numFmtId="0" fontId="7" fillId="7" borderId="53"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42" xfId="0" applyFont="1" applyFill="1" applyBorder="1" applyAlignment="1">
      <alignment horizontal="center" vertical="center"/>
    </xf>
    <xf numFmtId="0" fontId="8" fillId="7" borderId="1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 fillId="9" borderId="60"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6" fillId="9" borderId="59" xfId="0" applyFont="1" applyFill="1" applyBorder="1" applyAlignment="1">
      <alignment horizontal="center" vertical="center" wrapText="1"/>
    </xf>
    <xf numFmtId="0" fontId="6" fillId="9" borderId="38"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6" fillId="9" borderId="50"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28"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6" fillId="9" borderId="48"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6" fillId="9" borderId="20" xfId="0" applyFont="1" applyFill="1" applyBorder="1" applyAlignment="1">
      <alignment horizontal="left" vertical="center" wrapText="1"/>
    </xf>
    <xf numFmtId="0" fontId="6" fillId="9" borderId="2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8" xfId="0" applyFont="1" applyFill="1" applyBorder="1" applyAlignment="1">
      <alignment horizontal="center" vertical="center"/>
    </xf>
    <xf numFmtId="0" fontId="6" fillId="7" borderId="0" xfId="0" applyFont="1" applyFill="1" applyAlignment="1">
      <alignment horizontal="center" vertical="center"/>
    </xf>
    <xf numFmtId="0" fontId="6"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7" fillId="7" borderId="22" xfId="0" applyFont="1" applyFill="1" applyBorder="1" applyAlignment="1">
      <alignment horizontal="center" vertical="center"/>
    </xf>
    <xf numFmtId="0" fontId="6" fillId="9" borderId="49"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0" xfId="0" applyFont="1" applyFill="1" applyAlignment="1">
      <alignment horizontal="center" vertical="center"/>
    </xf>
    <xf numFmtId="0" fontId="7" fillId="8" borderId="6"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9" xfId="0" applyFont="1" applyFill="1" applyBorder="1" applyAlignment="1">
      <alignment horizontal="center" vertical="center"/>
    </xf>
    <xf numFmtId="0" fontId="7" fillId="7" borderId="54"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55" xfId="0" applyFont="1" applyFill="1" applyBorder="1" applyAlignment="1">
      <alignment horizontal="center" vertical="center"/>
    </xf>
    <xf numFmtId="0" fontId="6" fillId="9" borderId="49" xfId="0" applyFont="1" applyFill="1" applyBorder="1" applyAlignment="1">
      <alignment horizontal="center" vertical="center"/>
    </xf>
    <xf numFmtId="0" fontId="6" fillId="9" borderId="26"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25"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3" xfId="0" applyFont="1" applyFill="1" applyBorder="1" applyAlignment="1">
      <alignment horizontal="center" vertical="center"/>
    </xf>
    <xf numFmtId="0" fontId="6" fillId="9" borderId="50"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52" xfId="0" applyFont="1" applyFill="1" applyBorder="1" applyAlignment="1">
      <alignment horizontal="center" vertical="center" wrapText="1"/>
    </xf>
  </cellXfs>
  <cellStyles count="6">
    <cellStyle name="Calculation" xfId="4" builtinId="22"/>
    <cellStyle name="Currency" xfId="2" builtinId="4"/>
    <cellStyle name="Hyperlink" xfId="1" builtinId="8"/>
    <cellStyle name="Normal" xfId="0" builtinId="0"/>
    <cellStyle name="Normal 2" xfId="5" xr:uid="{84B97F50-3CE7-4CC5-8D24-4FBC3758D1E5}"/>
    <cellStyle name="Percent" xfId="3" builtinId="5"/>
  </cellStyles>
  <dxfs count="4">
    <dxf>
      <font>
        <b/>
        <i val="0"/>
        <color theme="0"/>
      </font>
      <fill>
        <patternFill>
          <bgColor rgb="FFC0000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Medium9"/>
  <colors>
    <mruColors>
      <color rgb="FFEF3031"/>
      <color rgb="FFFA413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8</c:v>
                </c:pt>
                <c:pt idx="2">
                  <c:v>8</c:v>
                </c:pt>
                <c:pt idx="3">
                  <c:v>8.3333333333333339</c:v>
                </c:pt>
                <c:pt idx="4">
                  <c:v>10</c:v>
                </c:pt>
                <c:pt idx="5">
                  <c:v>10</c:v>
                </c:pt>
                <c:pt idx="6">
                  <c:v>10</c:v>
                </c:pt>
                <c:pt idx="7">
                  <c:v>8</c:v>
                </c:pt>
                <c:pt idx="8">
                  <c:v>8.3333333333333339</c:v>
                </c:pt>
                <c:pt idx="9">
                  <c:v>10</c:v>
                </c:pt>
              </c:numCache>
            </c:numRef>
          </c:val>
          <c:extLst>
            <c:ext xmlns:c16="http://schemas.microsoft.com/office/drawing/2014/chart" uri="{C3380CC4-5D6E-409C-BE32-E72D297353CC}">
              <c16:uniqueId val="{00000000-62D4-4A4E-9BC8-46E9504A04C2}"/>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8</c:v>
                </c:pt>
                <c:pt idx="2">
                  <c:v>8</c:v>
                </c:pt>
                <c:pt idx="3">
                  <c:v>8.3333333333333339</c:v>
                </c:pt>
                <c:pt idx="4">
                  <c:v>10</c:v>
                </c:pt>
                <c:pt idx="5">
                  <c:v>10</c:v>
                </c:pt>
                <c:pt idx="6">
                  <c:v>10</c:v>
                </c:pt>
                <c:pt idx="7">
                  <c:v>8</c:v>
                </c:pt>
                <c:pt idx="8">
                  <c:v>8.3333333333333339</c:v>
                </c:pt>
                <c:pt idx="9">
                  <c:v>10</c:v>
                </c:pt>
              </c:numCache>
            </c:numRef>
          </c:val>
          <c:extLst>
            <c:ext xmlns:c16="http://schemas.microsoft.com/office/drawing/2014/chart" uri="{C3380CC4-5D6E-409C-BE32-E72D297353CC}">
              <c16:uniqueId val="{00000000-EE0F-47D0-9788-EE217D9D66FD}"/>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I$53" noThreeD="1"/>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Common Application (HZ)'!E79"/><Relationship Id="rId1" Type="http://schemas.openxmlformats.org/officeDocument/2006/relationships/hyperlink" Target="#'Common Application (HZ)'!E77"/><Relationship Id="rId5" Type="http://schemas.openxmlformats.org/officeDocument/2006/relationships/image" Target="../media/image2.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1076325</xdr:colOff>
          <xdr:row>52</xdr:row>
          <xdr:rowOff>19050</xdr:rowOff>
        </xdr:from>
        <xdr:to>
          <xdr:col>8</xdr:col>
          <xdr:colOff>600075</xdr:colOff>
          <xdr:row>53</xdr:row>
          <xdr:rowOff>47625</xdr:rowOff>
        </xdr:to>
        <xdr:sp macro="" textlink="">
          <xdr:nvSpPr>
            <xdr:cNvPr id="1032" name="Check Box 8" descr="Confidential"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1083468</xdr:colOff>
      <xdr:row>86</xdr:row>
      <xdr:rowOff>38100</xdr:rowOff>
    </xdr:from>
    <xdr:to>
      <xdr:col>9</xdr:col>
      <xdr:colOff>1191750</xdr:colOff>
      <xdr:row>86</xdr:row>
      <xdr:rowOff>131446</xdr:rowOff>
    </xdr:to>
    <xdr:sp macro="" textlink="">
      <xdr:nvSpPr>
        <xdr:cNvPr id="39" name="Isosceles Triangle 38">
          <a:hlinkClick xmlns:r="http://schemas.openxmlformats.org/officeDocument/2006/relationships" r:id="rId1"/>
          <a:extLst>
            <a:ext uri="{FF2B5EF4-FFF2-40B4-BE49-F238E27FC236}">
              <a16:creationId xmlns:a16="http://schemas.microsoft.com/office/drawing/2014/main" id="{00000000-0008-0000-0000-000027000000}"/>
            </a:ext>
          </a:extLst>
        </xdr:cNvPr>
        <xdr:cNvSpPr/>
      </xdr:nvSpPr>
      <xdr:spPr>
        <a:xfrm rot="10800000">
          <a:off x="7579518" y="6315075"/>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1083468</xdr:colOff>
      <xdr:row>89</xdr:row>
      <xdr:rowOff>38100</xdr:rowOff>
    </xdr:from>
    <xdr:to>
      <xdr:col>9</xdr:col>
      <xdr:colOff>1191750</xdr:colOff>
      <xdr:row>89</xdr:row>
      <xdr:rowOff>131446</xdr:rowOff>
    </xdr:to>
    <xdr:sp macro="" textlink="">
      <xdr:nvSpPr>
        <xdr:cNvPr id="41" name="Isosceles Triangle 40">
          <a:hlinkClick xmlns:r="http://schemas.openxmlformats.org/officeDocument/2006/relationships" r:id="rId2"/>
          <a:extLst>
            <a:ext uri="{FF2B5EF4-FFF2-40B4-BE49-F238E27FC236}">
              <a16:creationId xmlns:a16="http://schemas.microsoft.com/office/drawing/2014/main" id="{00000000-0008-0000-0000-000029000000}"/>
            </a:ext>
          </a:extLst>
        </xdr:cNvPr>
        <xdr:cNvSpPr/>
      </xdr:nvSpPr>
      <xdr:spPr>
        <a:xfrm rot="10800000">
          <a:off x="7579518" y="6915150"/>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152400</xdr:colOff>
      <xdr:row>91</xdr:row>
      <xdr:rowOff>94086</xdr:rowOff>
    </xdr:from>
    <xdr:to>
      <xdr:col>1</xdr:col>
      <xdr:colOff>815340</xdr:colOff>
      <xdr:row>91</xdr:row>
      <xdr:rowOff>721037</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539" r="77318" b="82719"/>
        <a:stretch/>
      </xdr:blipFill>
      <xdr:spPr>
        <a:xfrm>
          <a:off x="152400" y="17633454"/>
          <a:ext cx="850098" cy="626951"/>
        </a:xfrm>
        <a:prstGeom prst="rect">
          <a:avLst/>
        </a:prstGeom>
      </xdr:spPr>
    </xdr:pic>
    <xdr:clientData/>
  </xdr:twoCellAnchor>
  <xdr:twoCellAnchor editAs="oneCell">
    <xdr:from>
      <xdr:col>0</xdr:col>
      <xdr:colOff>152400</xdr:colOff>
      <xdr:row>103</xdr:row>
      <xdr:rowOff>123825</xdr:rowOff>
    </xdr:from>
    <xdr:to>
      <xdr:col>1</xdr:col>
      <xdr:colOff>936784</xdr:colOff>
      <xdr:row>103</xdr:row>
      <xdr:rowOff>746759</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24786" r="77474" b="64043"/>
        <a:stretch/>
      </xdr:blipFill>
      <xdr:spPr>
        <a:xfrm>
          <a:off x="747713" y="14720888"/>
          <a:ext cx="966787" cy="621029"/>
        </a:xfrm>
        <a:prstGeom prst="rect">
          <a:avLst/>
        </a:prstGeom>
      </xdr:spPr>
    </xdr:pic>
    <xdr:clientData/>
  </xdr:twoCellAnchor>
  <xdr:twoCellAnchor editAs="oneCell">
    <xdr:from>
      <xdr:col>0</xdr:col>
      <xdr:colOff>57150</xdr:colOff>
      <xdr:row>140</xdr:row>
      <xdr:rowOff>66675</xdr:rowOff>
    </xdr:from>
    <xdr:to>
      <xdr:col>1</xdr:col>
      <xdr:colOff>760571</xdr:colOff>
      <xdr:row>140</xdr:row>
      <xdr:rowOff>798195</xdr:rowOff>
    </xdr:to>
    <xdr:pic>
      <xdr:nvPicPr>
        <xdr:cNvPr id="88" name="Picture 87">
          <a:extLst>
            <a:ext uri="{FF2B5EF4-FFF2-40B4-BE49-F238E27FC236}">
              <a16:creationId xmlns:a16="http://schemas.microsoft.com/office/drawing/2014/main" id="{00000000-0008-0000-0000-00005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1719" r="78187" b="45016"/>
        <a:stretch/>
      </xdr:blipFill>
      <xdr:spPr>
        <a:xfrm>
          <a:off x="652463" y="18961894"/>
          <a:ext cx="895349" cy="712470"/>
        </a:xfrm>
        <a:prstGeom prst="rect">
          <a:avLst/>
        </a:prstGeom>
      </xdr:spPr>
    </xdr:pic>
    <xdr:clientData/>
  </xdr:twoCellAnchor>
  <xdr:twoCellAnchor editAs="oneCell">
    <xdr:from>
      <xdr:col>0</xdr:col>
      <xdr:colOff>57151</xdr:colOff>
      <xdr:row>155</xdr:row>
      <xdr:rowOff>85725</xdr:rowOff>
    </xdr:from>
    <xdr:to>
      <xdr:col>1</xdr:col>
      <xdr:colOff>722472</xdr:colOff>
      <xdr:row>155</xdr:row>
      <xdr:rowOff>762000</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61268" r="78662" b="26338"/>
        <a:stretch/>
      </xdr:blipFill>
      <xdr:spPr>
        <a:xfrm>
          <a:off x="652464" y="21469350"/>
          <a:ext cx="847724" cy="676275"/>
        </a:xfrm>
        <a:prstGeom prst="rect">
          <a:avLst/>
        </a:prstGeom>
      </xdr:spPr>
    </xdr:pic>
    <xdr:clientData/>
  </xdr:twoCellAnchor>
  <xdr:twoCellAnchor editAs="oneCell">
    <xdr:from>
      <xdr:col>0</xdr:col>
      <xdr:colOff>84667</xdr:colOff>
      <xdr:row>169</xdr:row>
      <xdr:rowOff>52916</xdr:rowOff>
    </xdr:from>
    <xdr:to>
      <xdr:col>1</xdr:col>
      <xdr:colOff>723795</xdr:colOff>
      <xdr:row>169</xdr:row>
      <xdr:rowOff>759671</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79944" r="78924" b="6965"/>
        <a:stretch/>
      </xdr:blipFill>
      <xdr:spPr>
        <a:xfrm>
          <a:off x="698500" y="26161999"/>
          <a:ext cx="841058" cy="702945"/>
        </a:xfrm>
        <a:prstGeom prst="rect">
          <a:avLst/>
        </a:prstGeom>
      </xdr:spPr>
    </xdr:pic>
    <xdr:clientData/>
  </xdr:twoCellAnchor>
  <xdr:twoCellAnchor editAs="oneCell">
    <xdr:from>
      <xdr:col>0</xdr:col>
      <xdr:colOff>102870</xdr:colOff>
      <xdr:row>181</xdr:row>
      <xdr:rowOff>47625</xdr:rowOff>
    </xdr:from>
    <xdr:to>
      <xdr:col>1</xdr:col>
      <xdr:colOff>822801</xdr:colOff>
      <xdr:row>181</xdr:row>
      <xdr:rowOff>758190</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4191" r="36426" b="83068"/>
        <a:stretch/>
      </xdr:blipFill>
      <xdr:spPr>
        <a:xfrm>
          <a:off x="712470" y="39071550"/>
          <a:ext cx="926306" cy="678180"/>
        </a:xfrm>
        <a:prstGeom prst="rect">
          <a:avLst/>
        </a:prstGeom>
      </xdr:spPr>
    </xdr:pic>
    <xdr:clientData/>
  </xdr:twoCellAnchor>
  <xdr:twoCellAnchor editAs="oneCell">
    <xdr:from>
      <xdr:col>0</xdr:col>
      <xdr:colOff>59532</xdr:colOff>
      <xdr:row>230</xdr:row>
      <xdr:rowOff>57150</xdr:rowOff>
    </xdr:from>
    <xdr:to>
      <xdr:col>1</xdr:col>
      <xdr:colOff>822325</xdr:colOff>
      <xdr:row>230</xdr:row>
      <xdr:rowOff>760096</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22694" r="35841" b="64740"/>
        <a:stretch/>
      </xdr:blipFill>
      <xdr:spPr>
        <a:xfrm>
          <a:off x="654845" y="32013525"/>
          <a:ext cx="976311" cy="685801"/>
        </a:xfrm>
        <a:prstGeom prst="rect">
          <a:avLst/>
        </a:prstGeom>
      </xdr:spPr>
    </xdr:pic>
    <xdr:clientData/>
  </xdr:twoCellAnchor>
  <xdr:twoCellAnchor editAs="oneCell">
    <xdr:from>
      <xdr:col>0</xdr:col>
      <xdr:colOff>271780</xdr:colOff>
      <xdr:row>260</xdr:row>
      <xdr:rowOff>38100</xdr:rowOff>
    </xdr:from>
    <xdr:to>
      <xdr:col>1</xdr:col>
      <xdr:colOff>796766</xdr:colOff>
      <xdr:row>260</xdr:row>
      <xdr:rowOff>798195</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59348" r="37881" b="27212"/>
        <a:stretch/>
      </xdr:blipFill>
      <xdr:spPr>
        <a:xfrm>
          <a:off x="885613" y="41101433"/>
          <a:ext cx="795496" cy="739140"/>
        </a:xfrm>
        <a:prstGeom prst="rect">
          <a:avLst/>
        </a:prstGeom>
      </xdr:spPr>
    </xdr:pic>
    <xdr:clientData/>
  </xdr:twoCellAnchor>
  <xdr:twoCellAnchor editAs="oneCell">
    <xdr:from>
      <xdr:col>0</xdr:col>
      <xdr:colOff>131923</xdr:colOff>
      <xdr:row>274</xdr:row>
      <xdr:rowOff>26670</xdr:rowOff>
    </xdr:from>
    <xdr:to>
      <xdr:col>1</xdr:col>
      <xdr:colOff>930079</xdr:colOff>
      <xdr:row>275</xdr:row>
      <xdr:rowOff>34924</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76629" r="35975" b="8883"/>
        <a:stretch/>
      </xdr:blipFill>
      <xdr:spPr>
        <a:xfrm>
          <a:off x="745756" y="44825920"/>
          <a:ext cx="989291" cy="788247"/>
        </a:xfrm>
        <a:prstGeom prst="rect">
          <a:avLst/>
        </a:prstGeom>
      </xdr:spPr>
    </xdr:pic>
    <xdr:clientData/>
  </xdr:twoCellAnchor>
  <xdr:twoCellAnchor>
    <xdr:from>
      <xdr:col>1</xdr:col>
      <xdr:colOff>1332405</xdr:colOff>
      <xdr:row>17</xdr:row>
      <xdr:rowOff>0</xdr:rowOff>
    </xdr:from>
    <xdr:to>
      <xdr:col>11</xdr:col>
      <xdr:colOff>437115</xdr:colOff>
      <xdr:row>46</xdr:row>
      <xdr:rowOff>164299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1513380" y="3514725"/>
          <a:ext cx="8810685" cy="4860124"/>
          <a:chOff x="1713405" y="3595688"/>
          <a:chExt cx="8832116" cy="4998236"/>
        </a:xfrm>
      </xdr:grpSpPr>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1713405" y="3595688"/>
          <a:ext cx="8832116" cy="4988719"/>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97" name="Pictur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4612" t="61267" r="78460" b="24743"/>
          <a:stretch/>
        </xdr:blipFill>
        <xdr:spPr>
          <a:xfrm>
            <a:off x="8115575" y="6580655"/>
            <a:ext cx="499420" cy="480008"/>
          </a:xfrm>
          <a:prstGeom prst="rect">
            <a:avLst/>
          </a:prstGeom>
        </xdr:spPr>
      </xdr:pic>
      <xdr:pic>
        <xdr:nvPicPr>
          <xdr:cNvPr id="98" name="Pictur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573" t="22955" r="77074" b="63695"/>
          <a:stretch/>
        </xdr:blipFill>
        <xdr:spPr>
          <a:xfrm>
            <a:off x="8090480" y="4597337"/>
            <a:ext cx="664083" cy="464673"/>
          </a:xfrm>
          <a:prstGeom prst="rect">
            <a:avLst/>
          </a:prstGeom>
        </xdr:spPr>
      </xdr:pic>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315" t="39816" r="35505" b="45818"/>
          <a:stretch/>
        </xdr:blipFill>
        <xdr:spPr>
          <a:xfrm>
            <a:off x="3111591" y="6489722"/>
            <a:ext cx="637095" cy="493099"/>
          </a:xfrm>
          <a:prstGeom prst="rect">
            <a:avLst/>
          </a:prstGeom>
        </xdr:spPr>
      </xdr:pic>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488" t="22258" r="35332" b="63376"/>
          <a:stretch/>
        </xdr:blipFill>
        <xdr:spPr>
          <a:xfrm>
            <a:off x="3726169" y="7343283"/>
            <a:ext cx="637192" cy="492950"/>
          </a:xfrm>
          <a:prstGeom prst="rect">
            <a:avLst/>
          </a:prstGeom>
        </xdr:spPr>
      </xdr:pic>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3929" t="59060" r="36545" b="25935"/>
          <a:stretch/>
        </xdr:blipFill>
        <xdr:spPr>
          <a:xfrm>
            <a:off x="3246357" y="5418653"/>
            <a:ext cx="683935" cy="514856"/>
          </a:xfrm>
          <a:prstGeom prst="rect">
            <a:avLst/>
          </a:prstGeom>
        </xdr:spPr>
      </xdr:pic>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746" t="40546" r="77767" b="44448"/>
          <a:stretch/>
        </xdr:blipFill>
        <xdr:spPr>
          <a:xfrm>
            <a:off x="8620320" y="5484379"/>
            <a:ext cx="610129" cy="521430"/>
          </a:xfrm>
          <a:prstGeom prst="rect">
            <a:avLst/>
          </a:prstGeom>
        </xdr:spPr>
      </xdr:pic>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969" t="4439" r="35678" b="82211"/>
          <a:stretch/>
        </xdr:blipFill>
        <xdr:spPr>
          <a:xfrm>
            <a:off x="5856868" y="8129251"/>
            <a:ext cx="656872" cy="464673"/>
          </a:xfrm>
          <a:prstGeom prst="rect">
            <a:avLst/>
          </a:prstGeom>
        </xdr:spPr>
      </xdr:pic>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125" t="4470" r="78349" b="80525"/>
          <a:stretch/>
        </xdr:blipFill>
        <xdr:spPr>
          <a:xfrm>
            <a:off x="5621610" y="3805466"/>
            <a:ext cx="683935" cy="515684"/>
          </a:xfrm>
          <a:prstGeom prst="rect">
            <a:avLst/>
          </a:prstGeom>
        </xdr:spPr>
      </xdr:pic>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982" t="79495" r="77492" b="5500"/>
          <a:stretch/>
        </xdr:blipFill>
        <xdr:spPr>
          <a:xfrm>
            <a:off x="7558238" y="7409764"/>
            <a:ext cx="683935" cy="514856"/>
          </a:xfrm>
          <a:prstGeom prst="rect">
            <a:avLst/>
          </a:prstGeom>
        </xdr:spPr>
      </xdr:pic>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l="55472" t="76941" r="35002" b="8054"/>
          <a:stretch/>
        </xdr:blipFill>
        <xdr:spPr>
          <a:xfrm>
            <a:off x="3779456" y="4601721"/>
            <a:ext cx="683935" cy="514856"/>
          </a:xfrm>
          <a:prstGeom prst="rect">
            <a:avLst/>
          </a:prstGeom>
        </xdr:spPr>
      </xdr:pic>
    </xdr:grpSp>
    <xdr:clientData/>
  </xdr:twoCellAnchor>
  <xdr:twoCellAnchor editAs="oneCell">
    <xdr:from>
      <xdr:col>0</xdr:col>
      <xdr:colOff>127582</xdr:colOff>
      <xdr:row>244</xdr:row>
      <xdr:rowOff>12489</xdr:rowOff>
    </xdr:from>
    <xdr:to>
      <xdr:col>1</xdr:col>
      <xdr:colOff>822113</xdr:colOff>
      <xdr:row>244</xdr:row>
      <xdr:rowOff>798893</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39391" r="35841" b="44902"/>
        <a:stretch/>
      </xdr:blipFill>
      <xdr:spPr>
        <a:xfrm>
          <a:off x="737182" y="48189939"/>
          <a:ext cx="899001" cy="767354"/>
        </a:xfrm>
        <a:prstGeom prst="rect">
          <a:avLst/>
        </a:prstGeom>
      </xdr:spPr>
    </xdr:pic>
    <xdr:clientData/>
  </xdr:twoCellAnchor>
  <xdr:twoCellAnchor editAs="oneCell">
    <xdr:from>
      <xdr:col>0</xdr:col>
      <xdr:colOff>107738</xdr:colOff>
      <xdr:row>3</xdr:row>
      <xdr:rowOff>49107</xdr:rowOff>
    </xdr:from>
    <xdr:to>
      <xdr:col>1</xdr:col>
      <xdr:colOff>841376</xdr:colOff>
      <xdr:row>6</xdr:row>
      <xdr:rowOff>73026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20655" r="21342"/>
        <a:stretch/>
      </xdr:blipFill>
      <xdr:spPr>
        <a:xfrm>
          <a:off x="107738" y="557107"/>
          <a:ext cx="951443" cy="91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1082040</xdr:colOff>
      <xdr:row>0</xdr:row>
      <xdr:rowOff>167672</xdr:rowOff>
    </xdr:from>
    <xdr:to>
      <xdr:col>2</xdr:col>
      <xdr:colOff>8707432</xdr:colOff>
      <xdr:row>24</xdr:row>
      <xdr:rowOff>114008</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0.73429</cdr:x>
      <cdr:y>0.58485</cdr:y>
    </cdr:from>
    <cdr:to>
      <cdr:x>0.78746</cdr:x>
      <cdr:y>0.68615</cdr:y>
    </cdr:to>
    <cdr:pic>
      <cdr:nvPicPr>
        <cdr:cNvPr id="2" name="Picture 1">
          <a:extLst xmlns:a="http://schemas.openxmlformats.org/drawingml/2006/main">
            <a:ext uri="{FF2B5EF4-FFF2-40B4-BE49-F238E27FC236}">
              <a16:creationId xmlns:a16="http://schemas.microsoft.com/office/drawing/2014/main" id="{00000000-0008-0000-0000-000061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4612" t="61267" r="78460" b="24743"/>
        <a:stretch xmlns:a="http://schemas.openxmlformats.org/drawingml/2006/main"/>
      </cdr:blipFill>
      <cdr:spPr>
        <a:xfrm xmlns:a="http://schemas.openxmlformats.org/drawingml/2006/main">
          <a:off x="5599270" y="2508869"/>
          <a:ext cx="405408" cy="434523"/>
        </a:xfrm>
        <a:prstGeom xmlns:a="http://schemas.openxmlformats.org/drawingml/2006/main" prst="rect">
          <a:avLst/>
        </a:prstGeom>
      </cdr:spPr>
    </cdr:pic>
  </cdr:relSizeAnchor>
  <cdr:relSizeAnchor xmlns:cdr="http://schemas.openxmlformats.org/drawingml/2006/chartDrawing">
    <cdr:from>
      <cdr:x>0.72954</cdr:x>
      <cdr:y>0.1783</cdr:y>
    </cdr:from>
    <cdr:to>
      <cdr:x>0.80024</cdr:x>
      <cdr:y>0.27635</cdr:y>
    </cdr:to>
    <cdr:pic>
      <cdr:nvPicPr>
        <cdr:cNvPr id="3" name="Picture 2">
          <a:extLst xmlns:a="http://schemas.openxmlformats.org/drawingml/2006/main">
            <a:ext uri="{FF2B5EF4-FFF2-40B4-BE49-F238E27FC236}">
              <a16:creationId xmlns:a16="http://schemas.microsoft.com/office/drawing/2014/main" id="{00000000-0008-0000-0000-000062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573" t="22955" r="77074" b="63695"/>
        <a:stretch xmlns:a="http://schemas.openxmlformats.org/drawingml/2006/main"/>
      </cdr:blipFill>
      <cdr:spPr>
        <a:xfrm xmlns:a="http://schemas.openxmlformats.org/drawingml/2006/main">
          <a:off x="5563051" y="764843"/>
          <a:ext cx="539074" cy="420641"/>
        </a:xfrm>
        <a:prstGeom xmlns:a="http://schemas.openxmlformats.org/drawingml/2006/main" prst="rect">
          <a:avLst/>
        </a:prstGeom>
      </cdr:spPr>
    </cdr:pic>
  </cdr:relSizeAnchor>
  <cdr:relSizeAnchor xmlns:cdr="http://schemas.openxmlformats.org/drawingml/2006/chartDrawing">
    <cdr:from>
      <cdr:x>0.14406</cdr:x>
      <cdr:y>0.57338</cdr:y>
    </cdr:from>
    <cdr:to>
      <cdr:x>0.21189</cdr:x>
      <cdr:y>0.67743</cdr:y>
    </cdr:to>
    <cdr:pic>
      <cdr:nvPicPr>
        <cdr:cNvPr id="4" name="Picture 3">
          <a:extLst xmlns:a="http://schemas.openxmlformats.org/drawingml/2006/main">
            <a:ext uri="{FF2B5EF4-FFF2-40B4-BE49-F238E27FC236}">
              <a16:creationId xmlns:a16="http://schemas.microsoft.com/office/drawing/2014/main" id="{00000000-0008-0000-0000-00006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315" t="39816" r="35505" b="45818"/>
        <a:stretch xmlns:a="http://schemas.openxmlformats.org/drawingml/2006/main"/>
      </cdr:blipFill>
      <cdr:spPr>
        <a:xfrm xmlns:a="http://schemas.openxmlformats.org/drawingml/2006/main">
          <a:off x="1098550" y="2459641"/>
          <a:ext cx="517166" cy="446374"/>
        </a:xfrm>
        <a:prstGeom xmlns:a="http://schemas.openxmlformats.org/drawingml/2006/main" prst="rect">
          <a:avLst/>
        </a:prstGeom>
      </cdr:spPr>
    </cdr:pic>
  </cdr:relSizeAnchor>
  <cdr:relSizeAnchor xmlns:cdr="http://schemas.openxmlformats.org/drawingml/2006/chartDrawing">
    <cdr:from>
      <cdr:x>0.22097</cdr:x>
      <cdr:y>0.75555</cdr:y>
    </cdr:from>
    <cdr:to>
      <cdr:x>0.2888</cdr:x>
      <cdr:y>0.85957</cdr:y>
    </cdr:to>
    <cdr:pic>
      <cdr:nvPicPr>
        <cdr:cNvPr id="5" name="Picture 4">
          <a:extLst xmlns:a="http://schemas.openxmlformats.org/drawingml/2006/main">
            <a:ext uri="{FF2B5EF4-FFF2-40B4-BE49-F238E27FC236}">
              <a16:creationId xmlns:a16="http://schemas.microsoft.com/office/drawing/2014/main" id="{00000000-0008-0000-0000-000065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488" t="22258" r="35332" b="63376"/>
        <a:stretch xmlns:a="http://schemas.openxmlformats.org/drawingml/2006/main"/>
      </cdr:blipFill>
      <cdr:spPr>
        <a:xfrm xmlns:a="http://schemas.openxmlformats.org/drawingml/2006/main">
          <a:off x="1684982" y="3241091"/>
          <a:ext cx="517244" cy="446238"/>
        </a:xfrm>
        <a:prstGeom xmlns:a="http://schemas.openxmlformats.org/drawingml/2006/main" prst="rect">
          <a:avLst/>
        </a:prstGeom>
      </cdr:spPr>
    </cdr:pic>
  </cdr:relSizeAnchor>
  <cdr:relSizeAnchor xmlns:cdr="http://schemas.openxmlformats.org/drawingml/2006/chartDrawing">
    <cdr:from>
      <cdr:x>0.16958</cdr:x>
      <cdr:y>0.35478</cdr:y>
    </cdr:from>
    <cdr:to>
      <cdr:x>0.24239</cdr:x>
      <cdr:y>0.46342</cdr:y>
    </cdr:to>
    <cdr:pic>
      <cdr:nvPicPr>
        <cdr:cNvPr id="6" name="Picture 5">
          <a:extLst xmlns:a="http://schemas.openxmlformats.org/drawingml/2006/main">
            <a:ext uri="{FF2B5EF4-FFF2-40B4-BE49-F238E27FC236}">
              <a16:creationId xmlns:a16="http://schemas.microsoft.com/office/drawing/2014/main" id="{00000000-0008-0000-0000-000066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3929" t="59060" r="36545" b="25935"/>
        <a:stretch xmlns:a="http://schemas.openxmlformats.org/drawingml/2006/main"/>
      </cdr:blipFill>
      <cdr:spPr>
        <a:xfrm xmlns:a="http://schemas.openxmlformats.org/drawingml/2006/main">
          <a:off x="1293112" y="1521901"/>
          <a:ext cx="555189" cy="466069"/>
        </a:xfrm>
        <a:prstGeom xmlns:a="http://schemas.openxmlformats.org/drawingml/2006/main" prst="rect">
          <a:avLst/>
        </a:prstGeom>
      </cdr:spPr>
    </cdr:pic>
  </cdr:relSizeAnchor>
  <cdr:relSizeAnchor xmlns:cdr="http://schemas.openxmlformats.org/drawingml/2006/chartDrawing">
    <cdr:from>
      <cdr:x>0.79047</cdr:x>
      <cdr:y>0.36643</cdr:y>
    </cdr:from>
    <cdr:to>
      <cdr:x>0.85542</cdr:x>
      <cdr:y>0.47646</cdr:y>
    </cdr:to>
    <cdr:pic>
      <cdr:nvPicPr>
        <cdr:cNvPr id="7" name="Picture 6">
          <a:extLst xmlns:a="http://schemas.openxmlformats.org/drawingml/2006/main">
            <a:ext uri="{FF2B5EF4-FFF2-40B4-BE49-F238E27FC236}">
              <a16:creationId xmlns:a16="http://schemas.microsoft.com/office/drawing/2014/main" id="{00000000-0008-0000-0000-000067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746" t="40546" r="77767" b="44448"/>
        <a:stretch xmlns:a="http://schemas.openxmlformats.org/drawingml/2006/main"/>
      </cdr:blipFill>
      <cdr:spPr>
        <a:xfrm xmlns:a="http://schemas.openxmlformats.org/drawingml/2006/main">
          <a:off x="6027630" y="1571873"/>
          <a:ext cx="495277" cy="472020"/>
        </a:xfrm>
        <a:prstGeom xmlns:a="http://schemas.openxmlformats.org/drawingml/2006/main" prst="rect">
          <a:avLst/>
        </a:prstGeom>
      </cdr:spPr>
    </cdr:pic>
  </cdr:relSizeAnchor>
  <cdr:relSizeAnchor xmlns:cdr="http://schemas.openxmlformats.org/drawingml/2006/chartDrawing">
    <cdr:from>
      <cdr:x>0.46067</cdr:x>
      <cdr:y>0.90194</cdr:y>
    </cdr:from>
    <cdr:to>
      <cdr:x>0.5306</cdr:x>
      <cdr:y>1</cdr:y>
    </cdr:to>
    <cdr:pic>
      <cdr:nvPicPr>
        <cdr:cNvPr id="8" name="Picture 7">
          <a:extLst xmlns:a="http://schemas.openxmlformats.org/drawingml/2006/main">
            <a:ext uri="{FF2B5EF4-FFF2-40B4-BE49-F238E27FC236}">
              <a16:creationId xmlns:a16="http://schemas.microsoft.com/office/drawing/2014/main" id="{00000000-0008-0000-0000-000068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4969" t="4439" r="35678" b="82211"/>
        <a:stretch xmlns:a="http://schemas.openxmlformats.org/drawingml/2006/main"/>
      </cdr:blipFill>
      <cdr:spPr>
        <a:xfrm xmlns:a="http://schemas.openxmlformats.org/drawingml/2006/main">
          <a:off x="3512780" y="3869095"/>
          <a:ext cx="533220" cy="420641"/>
        </a:xfrm>
        <a:prstGeom xmlns:a="http://schemas.openxmlformats.org/drawingml/2006/main" prst="rect">
          <a:avLst/>
        </a:prstGeom>
      </cdr:spPr>
    </cdr:pic>
  </cdr:relSizeAnchor>
  <cdr:relSizeAnchor xmlns:cdr="http://schemas.openxmlformats.org/drawingml/2006/chartDrawing">
    <cdr:from>
      <cdr:x>0.45076</cdr:x>
      <cdr:y>0.04293</cdr:y>
    </cdr:from>
    <cdr:to>
      <cdr:x>0.52357</cdr:x>
      <cdr:y>0.15175</cdr:y>
    </cdr:to>
    <cdr:pic>
      <cdr:nvPicPr>
        <cdr:cNvPr id="9" name="Picture 8">
          <a:extLst xmlns:a="http://schemas.openxmlformats.org/drawingml/2006/main">
            <a:ext uri="{FF2B5EF4-FFF2-40B4-BE49-F238E27FC236}">
              <a16:creationId xmlns:a16="http://schemas.microsoft.com/office/drawing/2014/main" id="{00000000-0008-0000-0000-00004F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125" t="4470" r="78349" b="80525"/>
        <a:stretch xmlns:a="http://schemas.openxmlformats.org/drawingml/2006/main"/>
      </cdr:blipFill>
      <cdr:spPr>
        <a:xfrm xmlns:a="http://schemas.openxmlformats.org/drawingml/2006/main">
          <a:off x="3437228" y="184150"/>
          <a:ext cx="555189" cy="466819"/>
        </a:xfrm>
        <a:prstGeom xmlns:a="http://schemas.openxmlformats.org/drawingml/2006/main" prst="rect">
          <a:avLst/>
        </a:prstGeom>
      </cdr:spPr>
    </cdr:pic>
  </cdr:relSizeAnchor>
  <cdr:relSizeAnchor xmlns:cdr="http://schemas.openxmlformats.org/drawingml/2006/chartDrawing">
    <cdr:from>
      <cdr:x>0.68113</cdr:x>
      <cdr:y>0.75392</cdr:y>
    </cdr:from>
    <cdr:to>
      <cdr:x>0.75394</cdr:x>
      <cdr:y>0.86256</cdr:y>
    </cdr:to>
    <cdr:pic>
      <cdr:nvPicPr>
        <cdr:cNvPr id="10" name="Picture 9">
          <a:extLst xmlns:a="http://schemas.openxmlformats.org/drawingml/2006/main">
            <a:ext uri="{FF2B5EF4-FFF2-40B4-BE49-F238E27FC236}">
              <a16:creationId xmlns:a16="http://schemas.microsoft.com/office/drawing/2014/main" id="{00000000-0008-0000-0000-000053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982" t="79495" r="77492" b="5500"/>
        <a:stretch xmlns:a="http://schemas.openxmlformats.org/drawingml/2006/main"/>
      </cdr:blipFill>
      <cdr:spPr>
        <a:xfrm xmlns:a="http://schemas.openxmlformats.org/drawingml/2006/main">
          <a:off x="5193913" y="3234099"/>
          <a:ext cx="555189" cy="466069"/>
        </a:xfrm>
        <a:prstGeom xmlns:a="http://schemas.openxmlformats.org/drawingml/2006/main" prst="rect">
          <a:avLst/>
        </a:prstGeom>
      </cdr:spPr>
    </cdr:pic>
  </cdr:relSizeAnchor>
  <cdr:relSizeAnchor xmlns:cdr="http://schemas.openxmlformats.org/drawingml/2006/chartDrawing">
    <cdr:from>
      <cdr:x>0.23416</cdr:x>
      <cdr:y>0.19793</cdr:y>
    </cdr:from>
    <cdr:to>
      <cdr:x>0.30696</cdr:x>
      <cdr:y>0.30657</cdr:y>
    </cdr:to>
    <cdr:pic>
      <cdr:nvPicPr>
        <cdr:cNvPr id="11" name="Picture 10">
          <a:extLst xmlns:a="http://schemas.openxmlformats.org/drawingml/2006/main">
            <a:ext uri="{FF2B5EF4-FFF2-40B4-BE49-F238E27FC236}">
              <a16:creationId xmlns:a16="http://schemas.microsoft.com/office/drawing/2014/main" id="{00000000-0008-0000-0000-00005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xmlns:a="http://schemas.openxmlformats.org/drawingml/2006/main" l="55472" t="76941" r="35002" b="8054"/>
        <a:stretch xmlns:a="http://schemas.openxmlformats.org/drawingml/2006/main"/>
      </cdr:blipFill>
      <cdr:spPr>
        <a:xfrm xmlns:a="http://schemas.openxmlformats.org/drawingml/2006/main">
          <a:off x="1785528" y="849056"/>
          <a:ext cx="555189" cy="466069"/>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Extreme Shadow">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threePt" dir="tl">
              <a:rot lat="0" lon="0" rev="19800000"/>
            </a:lightRig>
          </a:scene3d>
          <a:sp3d prstMaterial="plastic">
            <a:bevelT w="25400" h="1905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38100" h="3175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aia.org/showcases/6082617-design-for-well-being" TargetMode="External"/><Relationship Id="rId18" Type="http://schemas.openxmlformats.org/officeDocument/2006/relationships/hyperlink" Target="https://abcbirds.org/wp-content/uploads/2019/04/Bird-Friendly-Building-Design_Updated-April-2019.pdf" TargetMode="External"/><Relationship Id="rId26" Type="http://schemas.openxmlformats.org/officeDocument/2006/relationships/hyperlink" Target="https://www.zerotool.org/zerotool/" TargetMode="External"/><Relationship Id="rId39" Type="http://schemas.openxmlformats.org/officeDocument/2006/relationships/vmlDrawing" Target="../drawings/vmlDrawing1.vml"/><Relationship Id="rId21" Type="http://schemas.openxmlformats.org/officeDocument/2006/relationships/hyperlink" Target="https://lbt.i2sl.org/" TargetMode="External"/><Relationship Id="rId34" Type="http://schemas.openxmlformats.org/officeDocument/2006/relationships/hyperlink" Target="https://www.caretool.org/" TargetMode="External"/><Relationship Id="rId7" Type="http://schemas.openxmlformats.org/officeDocument/2006/relationships/hyperlink" Target="https://www.aia.org/showcases/6082344-design-for-integration" TargetMode="External"/><Relationship Id="rId12" Type="http://schemas.openxmlformats.org/officeDocument/2006/relationships/hyperlink" Target="https://www.aia.org/showcases/6076709-design-for-energy" TargetMode="External"/><Relationship Id="rId17" Type="http://schemas.openxmlformats.org/officeDocument/2006/relationships/hyperlink" Target="https://www.architecture2030.org/2030_challenges/2030-challenge/" TargetMode="External"/><Relationship Id="rId25" Type="http://schemas.openxmlformats.org/officeDocument/2006/relationships/hyperlink" Target="http://www.buildcarbonneutral.org/" TargetMode="External"/><Relationship Id="rId33" Type="http://schemas.openxmlformats.org/officeDocument/2006/relationships/hyperlink" Target="https://www.aia.org/resource-center/design-adaptability-deconstruction-reuse" TargetMode="External"/><Relationship Id="rId38" Type="http://schemas.openxmlformats.org/officeDocument/2006/relationships/drawing" Target="../drawings/drawing1.xml"/><Relationship Id="rId2" Type="http://schemas.openxmlformats.org/officeDocument/2006/relationships/hyperlink" Target="https://zerotool.org/" TargetMode="External"/><Relationship Id="rId16" Type="http://schemas.openxmlformats.org/officeDocument/2006/relationships/hyperlink" Target="http://carbonleadershipforum.org/projects/embodied-carbon-benchmark-study-data-visualization/" TargetMode="External"/><Relationship Id="rId20" Type="http://schemas.openxmlformats.org/officeDocument/2006/relationships/hyperlink" Target="https://abcbirds.org/glass-collisions/existing-ordinances/" TargetMode="External"/><Relationship Id="rId29" Type="http://schemas.openxmlformats.org/officeDocument/2006/relationships/hyperlink" Target="https://docs.google.com/document/d/1kHR94cBvddzrfMnuJk1LN3t4OnSSZDN3QocJMFWyUZA/edit?usp=sharing" TargetMode="External"/><Relationship Id="rId1" Type="http://schemas.openxmlformats.org/officeDocument/2006/relationships/hyperlink" Target="https://2030ddx.aia.org/users/sign_in" TargetMode="External"/><Relationship Id="rId6" Type="http://schemas.openxmlformats.org/officeDocument/2006/relationships/hyperlink" Target="https://caenergy.maps.arcgis.com/apps/webappviewer/index.html?id=5cfefd9798214bea91cc4fddaa7e643f" TargetMode="External"/><Relationship Id="rId11" Type="http://schemas.openxmlformats.org/officeDocument/2006/relationships/hyperlink" Target="https://www.aia.org/showcases/6082495-design-for-economy" TargetMode="External"/><Relationship Id="rId24" Type="http://schemas.openxmlformats.org/officeDocument/2006/relationships/hyperlink" Target="https://www.iesve.com/discoveries/article/3813/ten-key-daylight-and-electric-metrics" TargetMode="External"/><Relationship Id="rId32" Type="http://schemas.openxmlformats.org/officeDocument/2006/relationships/hyperlink" Target="https://www.cscale.io/" TargetMode="External"/><Relationship Id="rId37" Type="http://schemas.openxmlformats.org/officeDocument/2006/relationships/printerSettings" Target="../printerSettings/printerSettings1.bin"/><Relationship Id="rId40" Type="http://schemas.openxmlformats.org/officeDocument/2006/relationships/ctrlProp" Target="../ctrlProps/ctrlProp1.xml"/><Relationship Id="rId5" Type="http://schemas.openxmlformats.org/officeDocument/2006/relationships/hyperlink" Target="https://www.ashrae.org/file%20library/technical%20resources/standards%20and%20guidelines/standards%20addenda/169_2020_a_20211029.pdf" TargetMode="External"/><Relationship Id="rId15" Type="http://schemas.openxmlformats.org/officeDocument/2006/relationships/hyperlink" Target="https://www.aia.org/showcases/6082671-design-for-discovery" TargetMode="External"/><Relationship Id="rId23" Type="http://schemas.openxmlformats.org/officeDocument/2006/relationships/hyperlink" Target="https://www.aia.org/showcases/6082636-design-for-resources" TargetMode="External"/><Relationship Id="rId28" Type="http://schemas.openxmlformats.org/officeDocument/2006/relationships/hyperlink" Target="https://www.brookings.edu/articles/what-is-the-social-cost-of-carbon/" TargetMode="External"/><Relationship Id="rId36" Type="http://schemas.openxmlformats.org/officeDocument/2006/relationships/hyperlink" Target="https://aiacalifornia.org/design-awards-2/understanding-your-buildings-energy-and-carbon/" TargetMode="External"/><Relationship Id="rId10" Type="http://schemas.openxmlformats.org/officeDocument/2006/relationships/hyperlink" Target="https://www.aia.org/showcases/6082471-design-for-water" TargetMode="External"/><Relationship Id="rId19" Type="http://schemas.openxmlformats.org/officeDocument/2006/relationships/hyperlink" Target="https://www.darksky.org/" TargetMode="External"/><Relationship Id="rId31" Type="http://schemas.openxmlformats.org/officeDocument/2006/relationships/hyperlink" Target="https://aiacalifornia.org/what-you-can-do-right-now/embodied-carbon-definitions-and-facts/" TargetMode="External"/><Relationship Id="rId4" Type="http://schemas.openxmlformats.org/officeDocument/2006/relationships/hyperlink" Target="https://www.aia.org/resources/6077668-the-cote-top-ten-toolkit" TargetMode="External"/><Relationship Id="rId9" Type="http://schemas.openxmlformats.org/officeDocument/2006/relationships/hyperlink" Target="https://www.aia.org/showcases/6082454-design-for-ecosystems" TargetMode="External"/><Relationship Id="rId14" Type="http://schemas.openxmlformats.org/officeDocument/2006/relationships/hyperlink" Target="https://www.aia.org/showcases/6082660-design-for-change--" TargetMode="External"/><Relationship Id="rId22" Type="http://schemas.openxmlformats.org/officeDocument/2006/relationships/hyperlink" Target="https://network.aia.org/blogs/melissa-morancy/2019/12/17/international-climate-zone-conversion-chart" TargetMode="External"/><Relationship Id="rId27" Type="http://schemas.openxmlformats.org/officeDocument/2006/relationships/hyperlink" Target="https://19january2017snapshot.epa.gov/sites/production/files/2016-12/documents/social_cost_of_carbon_fact_sheet.pdf" TargetMode="External"/><Relationship Id="rId30" Type="http://schemas.openxmlformats.org/officeDocument/2006/relationships/hyperlink" Target="https://www.epa.gov/watersense/watersense-products" TargetMode="External"/><Relationship Id="rId35" Type="http://schemas.openxmlformats.org/officeDocument/2006/relationships/hyperlink" Target="https://aiacalifornia.org/design-awards-2/understanding-your-buildings-energy-and-carbon/" TargetMode="External"/><Relationship Id="rId8" Type="http://schemas.openxmlformats.org/officeDocument/2006/relationships/hyperlink" Target="https://www.aia.org/showcases/6082410-design-for-equitable-communities" TargetMode="External"/><Relationship Id="rId3" Type="http://schemas.openxmlformats.org/officeDocument/2006/relationships/hyperlink" Target="https://www.eia.gov/consumption/commercial/building-type-definitions.ph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sgbc.org/RESOURCES/INDOOR-WATER-USE-CALCULA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346"/>
  <sheetViews>
    <sheetView tabSelected="1" zoomScaleNormal="100" zoomScaleSheetLayoutView="90" workbookViewId="0">
      <selection activeCell="B119" sqref="B119:J119"/>
    </sheetView>
  </sheetViews>
  <sheetFormatPr defaultColWidth="8.85546875" defaultRowHeight="12.75" outlineLevelRow="1" x14ac:dyDescent="0.25"/>
  <cols>
    <col min="1" max="1" width="2.7109375" style="143" customWidth="1"/>
    <col min="2" max="2" width="22.7109375" style="143" customWidth="1"/>
    <col min="3" max="3" width="3.7109375" style="143" customWidth="1"/>
    <col min="4" max="4" width="12.7109375" style="143" customWidth="1"/>
    <col min="5" max="5" width="5.5703125" style="143" bestFit="1" customWidth="1"/>
    <col min="6" max="8" width="16.7109375" style="143" customWidth="1"/>
    <col min="9" max="9" width="16.7109375" style="291" customWidth="1"/>
    <col min="10" max="10" width="16.7109375" style="292" customWidth="1"/>
    <col min="11" max="11" width="17.28515625" style="159" bestFit="1" customWidth="1"/>
    <col min="12" max="12" width="56" style="142" customWidth="1"/>
    <col min="13" max="13" width="45.7109375" style="143" customWidth="1"/>
    <col min="14" max="14" width="40.140625" style="288" customWidth="1"/>
    <col min="15" max="15" width="15" style="289" customWidth="1"/>
    <col min="16" max="16" width="19.140625" style="290" bestFit="1" customWidth="1"/>
    <col min="17" max="17" width="8.42578125" style="289" customWidth="1"/>
    <col min="18" max="18" width="8.85546875" style="289" customWidth="1"/>
    <col min="19" max="16384" width="8.85546875" style="143"/>
  </cols>
  <sheetData>
    <row r="1" spans="1:18" x14ac:dyDescent="0.25">
      <c r="A1" s="353"/>
      <c r="B1" s="354"/>
      <c r="C1" s="354"/>
      <c r="D1" s="354"/>
      <c r="E1" s="354"/>
      <c r="F1" s="354"/>
      <c r="G1" s="354"/>
      <c r="H1" s="354"/>
      <c r="I1" s="355"/>
      <c r="J1" s="355"/>
      <c r="K1" s="356"/>
      <c r="L1" s="357"/>
      <c r="M1" s="354"/>
      <c r="N1" s="358"/>
      <c r="O1" s="153"/>
      <c r="P1" s="154"/>
      <c r="Q1" s="153"/>
      <c r="R1" s="153"/>
    </row>
    <row r="2" spans="1:18" x14ac:dyDescent="0.25">
      <c r="A2" s="359"/>
      <c r="B2" s="360" t="s">
        <v>554</v>
      </c>
      <c r="C2" s="360"/>
      <c r="D2" s="360"/>
      <c r="E2" s="360"/>
      <c r="F2" s="360"/>
      <c r="G2" s="360"/>
      <c r="H2" s="360"/>
      <c r="I2" s="361"/>
      <c r="J2" s="361"/>
      <c r="K2" s="362"/>
      <c r="L2" s="363"/>
      <c r="M2" s="360"/>
      <c r="N2" s="364"/>
      <c r="O2" s="153"/>
      <c r="P2" s="154"/>
      <c r="Q2" s="153"/>
      <c r="R2" s="153"/>
    </row>
    <row r="3" spans="1:18" x14ac:dyDescent="0.25">
      <c r="A3" s="359"/>
      <c r="B3" s="360"/>
      <c r="C3" s="360"/>
      <c r="D3" s="360"/>
      <c r="E3" s="360"/>
      <c r="F3" s="360"/>
      <c r="G3" s="360"/>
      <c r="H3" s="360"/>
      <c r="I3" s="361"/>
      <c r="J3" s="361"/>
      <c r="K3" s="362"/>
      <c r="L3" s="365" t="s">
        <v>569</v>
      </c>
      <c r="M3" s="360"/>
      <c r="N3" s="364"/>
      <c r="O3" s="153"/>
      <c r="P3" s="154"/>
      <c r="Q3" s="153"/>
      <c r="R3" s="153"/>
    </row>
    <row r="4" spans="1:18" x14ac:dyDescent="0.25">
      <c r="A4" s="359"/>
      <c r="B4" s="360"/>
      <c r="C4" s="360"/>
      <c r="D4" s="360"/>
      <c r="E4" s="360"/>
      <c r="F4" s="360"/>
      <c r="G4" s="360"/>
      <c r="H4" s="360"/>
      <c r="I4" s="361"/>
      <c r="J4" s="361"/>
      <c r="K4" s="362"/>
      <c r="L4" s="363"/>
      <c r="M4" s="360"/>
      <c r="N4" s="364"/>
      <c r="O4" s="153"/>
      <c r="P4" s="154"/>
      <c r="Q4" s="153"/>
      <c r="R4" s="153"/>
    </row>
    <row r="5" spans="1:18" ht="27.75" x14ac:dyDescent="0.25">
      <c r="A5" s="359"/>
      <c r="B5" s="360"/>
      <c r="C5" s="366" t="s">
        <v>8</v>
      </c>
      <c r="D5" s="97"/>
      <c r="E5" s="367"/>
      <c r="F5" s="367"/>
      <c r="G5" s="367"/>
      <c r="H5" s="367"/>
      <c r="I5" s="361"/>
      <c r="J5" s="361"/>
      <c r="K5" s="362"/>
      <c r="L5" s="363"/>
      <c r="M5" s="360"/>
      <c r="N5" s="364"/>
      <c r="O5" s="153"/>
      <c r="P5" s="170" t="s">
        <v>0</v>
      </c>
      <c r="Q5" s="171">
        <v>10</v>
      </c>
      <c r="R5" s="153"/>
    </row>
    <row r="6" spans="1:18" ht="27.75" x14ac:dyDescent="0.25">
      <c r="A6" s="359"/>
      <c r="B6" s="360"/>
      <c r="C6" s="366" t="s">
        <v>9</v>
      </c>
      <c r="D6" s="97"/>
      <c r="E6" s="367"/>
      <c r="F6" s="367"/>
      <c r="G6" s="367"/>
      <c r="H6" s="367"/>
      <c r="I6" s="361"/>
      <c r="J6" s="361"/>
      <c r="K6" s="362"/>
      <c r="L6" s="363"/>
      <c r="M6" s="360"/>
      <c r="N6" s="364"/>
      <c r="O6" s="153"/>
      <c r="P6" s="172" t="s">
        <v>334</v>
      </c>
      <c r="Q6" s="171">
        <f>P104</f>
        <v>8</v>
      </c>
      <c r="R6" s="153"/>
    </row>
    <row r="7" spans="1:18" ht="27.75" x14ac:dyDescent="0.25">
      <c r="A7" s="359"/>
      <c r="B7" s="360"/>
      <c r="C7" s="360"/>
      <c r="D7" s="97"/>
      <c r="E7" s="97"/>
      <c r="F7" s="97"/>
      <c r="G7" s="97"/>
      <c r="H7" s="367"/>
      <c r="I7" s="361"/>
      <c r="J7" s="361"/>
      <c r="K7" s="362"/>
      <c r="L7" s="363"/>
      <c r="M7" s="360"/>
      <c r="N7" s="364"/>
      <c r="O7" s="153"/>
      <c r="P7" s="170" t="s">
        <v>1</v>
      </c>
      <c r="Q7" s="171">
        <f>P141</f>
        <v>8</v>
      </c>
      <c r="R7" s="153"/>
    </row>
    <row r="8" spans="1:18" ht="27.75" x14ac:dyDescent="0.25">
      <c r="A8" s="359"/>
      <c r="B8" s="360"/>
      <c r="C8" s="360"/>
      <c r="D8" s="368" t="s">
        <v>10</v>
      </c>
      <c r="E8" s="367"/>
      <c r="F8" s="367"/>
      <c r="G8" s="367"/>
      <c r="H8" s="367"/>
      <c r="I8" s="361"/>
      <c r="J8" s="361"/>
      <c r="K8" s="362"/>
      <c r="L8" s="363"/>
      <c r="M8" s="360"/>
      <c r="N8" s="364"/>
      <c r="O8" s="153"/>
      <c r="P8" s="170" t="s">
        <v>2</v>
      </c>
      <c r="Q8" s="171">
        <f>P156</f>
        <v>8.3333333333333339</v>
      </c>
      <c r="R8" s="153"/>
    </row>
    <row r="9" spans="1:18" ht="12.75" customHeight="1" x14ac:dyDescent="0.25">
      <c r="A9" s="359"/>
      <c r="B9" s="366"/>
      <c r="C9" s="366"/>
      <c r="D9" s="481" t="s">
        <v>563</v>
      </c>
      <c r="E9" s="481"/>
      <c r="F9" s="481"/>
      <c r="G9" s="481"/>
      <c r="H9" s="481"/>
      <c r="I9" s="481"/>
      <c r="J9" s="481"/>
      <c r="K9" s="481"/>
      <c r="L9" s="369"/>
      <c r="M9" s="360"/>
      <c r="N9" s="364"/>
      <c r="O9" s="153"/>
      <c r="P9" s="170" t="s">
        <v>3</v>
      </c>
      <c r="Q9" s="171">
        <f>P170</f>
        <v>10</v>
      </c>
      <c r="R9" s="153"/>
    </row>
    <row r="10" spans="1:18" ht="12.75" customHeight="1" x14ac:dyDescent="0.25">
      <c r="A10" s="359"/>
      <c r="B10" s="366"/>
      <c r="C10" s="366"/>
      <c r="D10" s="481"/>
      <c r="E10" s="481"/>
      <c r="F10" s="481"/>
      <c r="G10" s="481"/>
      <c r="H10" s="481"/>
      <c r="I10" s="481"/>
      <c r="J10" s="481"/>
      <c r="K10" s="481"/>
      <c r="L10" s="369"/>
      <c r="M10" s="360"/>
      <c r="N10" s="364"/>
      <c r="O10" s="153"/>
      <c r="P10" s="170" t="s">
        <v>4</v>
      </c>
      <c r="Q10" s="171">
        <f>P182</f>
        <v>10</v>
      </c>
      <c r="R10" s="153"/>
    </row>
    <row r="11" spans="1:18" x14ac:dyDescent="0.25">
      <c r="A11" s="359"/>
      <c r="B11" s="360"/>
      <c r="C11" s="360"/>
      <c r="D11" s="481"/>
      <c r="E11" s="481"/>
      <c r="F11" s="481"/>
      <c r="G11" s="481"/>
      <c r="H11" s="481"/>
      <c r="I11" s="481"/>
      <c r="J11" s="481"/>
      <c r="K11" s="481"/>
      <c r="L11" s="369"/>
      <c r="M11" s="360"/>
      <c r="N11" s="364"/>
      <c r="O11" s="153"/>
      <c r="P11" s="170" t="s">
        <v>335</v>
      </c>
      <c r="Q11" s="171">
        <f>P231</f>
        <v>10</v>
      </c>
      <c r="R11" s="153"/>
    </row>
    <row r="12" spans="1:18" x14ac:dyDescent="0.25">
      <c r="A12" s="359"/>
      <c r="B12" s="360"/>
      <c r="C12" s="360"/>
      <c r="D12" s="481"/>
      <c r="E12" s="481"/>
      <c r="F12" s="481"/>
      <c r="G12" s="481"/>
      <c r="H12" s="481"/>
      <c r="I12" s="481"/>
      <c r="J12" s="481"/>
      <c r="K12" s="481"/>
      <c r="L12" s="369"/>
      <c r="M12" s="360"/>
      <c r="N12" s="364"/>
      <c r="O12" s="153"/>
      <c r="P12" s="170" t="s">
        <v>5</v>
      </c>
      <c r="Q12" s="171">
        <f>P245</f>
        <v>8</v>
      </c>
      <c r="R12" s="153"/>
    </row>
    <row r="13" spans="1:18" x14ac:dyDescent="0.25">
      <c r="A13" s="359"/>
      <c r="B13" s="360"/>
      <c r="C13" s="360"/>
      <c r="D13" s="360"/>
      <c r="E13" s="360"/>
      <c r="F13" s="360"/>
      <c r="G13" s="360"/>
      <c r="H13" s="360"/>
      <c r="I13" s="361"/>
      <c r="J13" s="361"/>
      <c r="K13" s="362"/>
      <c r="L13" s="363"/>
      <c r="M13" s="360"/>
      <c r="N13" s="364"/>
      <c r="O13" s="153"/>
      <c r="P13" s="170" t="s">
        <v>6</v>
      </c>
      <c r="Q13" s="171">
        <f>P261</f>
        <v>8.3333333333333339</v>
      </c>
      <c r="R13" s="153"/>
    </row>
    <row r="14" spans="1:18" ht="12.75" customHeight="1" outlineLevel="1" x14ac:dyDescent="0.25">
      <c r="A14" s="359"/>
      <c r="B14" s="360"/>
      <c r="C14" s="360"/>
      <c r="D14" s="482" t="s">
        <v>562</v>
      </c>
      <c r="E14" s="482"/>
      <c r="F14" s="482"/>
      <c r="G14" s="482"/>
      <c r="H14" s="482"/>
      <c r="I14" s="482"/>
      <c r="J14" s="482"/>
      <c r="K14" s="482"/>
      <c r="L14" s="363"/>
      <c r="M14" s="360"/>
      <c r="N14" s="364"/>
      <c r="O14" s="153"/>
      <c r="P14" s="170" t="s">
        <v>7</v>
      </c>
      <c r="Q14" s="171">
        <f>P275</f>
        <v>10</v>
      </c>
      <c r="R14" s="153"/>
    </row>
    <row r="15" spans="1:18" outlineLevel="1" x14ac:dyDescent="0.25">
      <c r="A15" s="359"/>
      <c r="B15" s="360"/>
      <c r="C15" s="360"/>
      <c r="D15" s="482"/>
      <c r="E15" s="482"/>
      <c r="F15" s="482"/>
      <c r="G15" s="482"/>
      <c r="H15" s="482"/>
      <c r="I15" s="482"/>
      <c r="J15" s="482"/>
      <c r="K15" s="482"/>
      <c r="L15" s="363"/>
      <c r="M15" s="360"/>
      <c r="N15" s="364"/>
      <c r="O15" s="153"/>
      <c r="P15" s="154"/>
      <c r="Q15" s="153"/>
      <c r="R15" s="153"/>
    </row>
    <row r="16" spans="1:18" outlineLevel="1" x14ac:dyDescent="0.25">
      <c r="A16" s="359"/>
      <c r="B16" s="360"/>
      <c r="C16" s="360"/>
      <c r="D16" s="482"/>
      <c r="E16" s="482"/>
      <c r="F16" s="482"/>
      <c r="G16" s="482"/>
      <c r="H16" s="482"/>
      <c r="I16" s="482"/>
      <c r="J16" s="482"/>
      <c r="K16" s="482"/>
      <c r="L16" s="363"/>
      <c r="M16" s="360"/>
      <c r="N16" s="364"/>
      <c r="O16" s="153"/>
      <c r="P16" s="154"/>
      <c r="Q16" s="153"/>
      <c r="R16" s="153"/>
    </row>
    <row r="17" spans="1:18" ht="12.75" customHeight="1" outlineLevel="1" x14ac:dyDescent="0.25">
      <c r="A17" s="359"/>
      <c r="B17" s="360"/>
      <c r="C17" s="360"/>
      <c r="D17" s="482"/>
      <c r="E17" s="482"/>
      <c r="F17" s="482"/>
      <c r="G17" s="482"/>
      <c r="H17" s="482"/>
      <c r="I17" s="482"/>
      <c r="J17" s="482"/>
      <c r="K17" s="482"/>
      <c r="L17" s="363"/>
      <c r="M17" s="360"/>
      <c r="N17" s="364"/>
      <c r="O17" s="153"/>
      <c r="P17" s="154"/>
      <c r="Q17" s="153"/>
      <c r="R17" s="153"/>
    </row>
    <row r="18" spans="1:18" ht="12.75" customHeight="1" outlineLevel="1" x14ac:dyDescent="0.25">
      <c r="A18" s="359"/>
      <c r="B18" s="360"/>
      <c r="C18" s="360"/>
      <c r="D18" s="370"/>
      <c r="E18" s="370"/>
      <c r="F18" s="370"/>
      <c r="G18" s="370"/>
      <c r="H18" s="370"/>
      <c r="I18" s="370"/>
      <c r="J18" s="370"/>
      <c r="K18" s="362"/>
      <c r="L18" s="363"/>
      <c r="M18" s="360"/>
      <c r="N18" s="364"/>
      <c r="O18" s="153"/>
      <c r="P18" s="154"/>
      <c r="Q18" s="153"/>
      <c r="R18" s="153"/>
    </row>
    <row r="19" spans="1:18" outlineLevel="1" x14ac:dyDescent="0.25">
      <c r="A19" s="359"/>
      <c r="B19" s="360"/>
      <c r="C19" s="360"/>
      <c r="D19" s="370"/>
      <c r="E19" s="370"/>
      <c r="F19" s="370"/>
      <c r="G19" s="370"/>
      <c r="H19" s="370"/>
      <c r="I19" s="370"/>
      <c r="J19" s="370"/>
      <c r="K19" s="362"/>
      <c r="L19" s="363"/>
      <c r="M19" s="360"/>
      <c r="N19" s="364"/>
      <c r="O19" s="173"/>
      <c r="P19" s="154"/>
      <c r="Q19" s="153"/>
      <c r="R19" s="153"/>
    </row>
    <row r="20" spans="1:18" outlineLevel="1" x14ac:dyDescent="0.25">
      <c r="A20" s="359"/>
      <c r="B20" s="360"/>
      <c r="C20" s="360"/>
      <c r="D20" s="370"/>
      <c r="E20" s="370"/>
      <c r="F20" s="370"/>
      <c r="G20" s="370"/>
      <c r="H20" s="370"/>
      <c r="I20" s="361"/>
      <c r="J20" s="361"/>
      <c r="K20" s="362"/>
      <c r="L20" s="363"/>
      <c r="M20" s="360"/>
      <c r="N20" s="364"/>
      <c r="O20" s="153"/>
      <c r="P20" s="154"/>
      <c r="Q20" s="153"/>
      <c r="R20" s="153"/>
    </row>
    <row r="21" spans="1:18" outlineLevel="1" x14ac:dyDescent="0.25">
      <c r="A21" s="359"/>
      <c r="B21" s="360"/>
      <c r="C21" s="360"/>
      <c r="D21" s="370"/>
      <c r="E21" s="370"/>
      <c r="F21" s="370"/>
      <c r="G21" s="370"/>
      <c r="H21" s="370"/>
      <c r="I21" s="361"/>
      <c r="J21" s="361"/>
      <c r="K21" s="362"/>
      <c r="L21" s="363"/>
      <c r="M21" s="360"/>
      <c r="N21" s="364"/>
      <c r="O21" s="153"/>
      <c r="P21" s="154"/>
      <c r="Q21" s="153"/>
      <c r="R21" s="153"/>
    </row>
    <row r="22" spans="1:18" outlineLevel="1" x14ac:dyDescent="0.25">
      <c r="A22" s="359"/>
      <c r="B22" s="360"/>
      <c r="C22" s="360"/>
      <c r="D22" s="360"/>
      <c r="E22" s="360"/>
      <c r="F22" s="360"/>
      <c r="G22" s="360"/>
      <c r="H22" s="360"/>
      <c r="I22" s="361"/>
      <c r="J22" s="361"/>
      <c r="K22" s="362"/>
      <c r="L22" s="363"/>
      <c r="M22" s="360"/>
      <c r="N22" s="364"/>
      <c r="O22" s="153"/>
      <c r="P22" s="154"/>
      <c r="Q22" s="153"/>
      <c r="R22" s="153"/>
    </row>
    <row r="23" spans="1:18" outlineLevel="1" x14ac:dyDescent="0.25">
      <c r="A23" s="359"/>
      <c r="B23" s="360"/>
      <c r="C23" s="360"/>
      <c r="D23" s="360"/>
      <c r="E23" s="360"/>
      <c r="F23" s="360"/>
      <c r="G23" s="360"/>
      <c r="H23" s="360"/>
      <c r="I23" s="361"/>
      <c r="J23" s="361"/>
      <c r="K23" s="362"/>
      <c r="L23" s="363"/>
      <c r="M23" s="360"/>
      <c r="N23" s="364"/>
      <c r="O23" s="153"/>
      <c r="P23" s="154"/>
      <c r="Q23" s="153"/>
      <c r="R23" s="153"/>
    </row>
    <row r="24" spans="1:18" outlineLevel="1" x14ac:dyDescent="0.25">
      <c r="A24" s="371"/>
      <c r="B24" s="372"/>
      <c r="C24" s="372"/>
      <c r="D24" s="372"/>
      <c r="E24" s="372"/>
      <c r="F24" s="372"/>
      <c r="G24" s="372"/>
      <c r="H24" s="372"/>
      <c r="I24" s="373"/>
      <c r="J24" s="373"/>
      <c r="K24" s="374"/>
      <c r="L24" s="375"/>
      <c r="M24" s="372"/>
      <c r="N24" s="376"/>
      <c r="O24" s="153"/>
      <c r="P24" s="154"/>
      <c r="Q24" s="153"/>
      <c r="R24" s="153"/>
    </row>
    <row r="25" spans="1:18" outlineLevel="1" x14ac:dyDescent="0.25">
      <c r="A25" s="359"/>
      <c r="B25" s="360"/>
      <c r="C25" s="360"/>
      <c r="D25" s="360"/>
      <c r="E25" s="360"/>
      <c r="F25" s="360"/>
      <c r="G25" s="360"/>
      <c r="H25" s="360"/>
      <c r="I25" s="361"/>
      <c r="J25" s="361"/>
      <c r="K25" s="362"/>
      <c r="L25" s="363"/>
      <c r="M25" s="360"/>
      <c r="N25" s="364"/>
      <c r="O25" s="153"/>
      <c r="P25" s="154"/>
      <c r="Q25" s="153"/>
      <c r="R25" s="153"/>
    </row>
    <row r="26" spans="1:18" outlineLevel="1" x14ac:dyDescent="0.25">
      <c r="A26" s="359"/>
      <c r="B26" s="360"/>
      <c r="C26" s="360"/>
      <c r="D26" s="360"/>
      <c r="E26" s="360"/>
      <c r="F26" s="360"/>
      <c r="G26" s="360"/>
      <c r="H26" s="360"/>
      <c r="I26" s="361"/>
      <c r="J26" s="361"/>
      <c r="K26" s="362"/>
      <c r="L26" s="363"/>
      <c r="M26" s="360"/>
      <c r="N26" s="364"/>
      <c r="O26" s="153"/>
      <c r="P26" s="154"/>
      <c r="Q26" s="153"/>
      <c r="R26" s="153"/>
    </row>
    <row r="27" spans="1:18" outlineLevel="1" x14ac:dyDescent="0.25">
      <c r="A27" s="359"/>
      <c r="B27" s="360"/>
      <c r="C27" s="360"/>
      <c r="D27" s="360"/>
      <c r="E27" s="360"/>
      <c r="F27" s="360"/>
      <c r="G27" s="360"/>
      <c r="H27" s="360"/>
      <c r="I27" s="361"/>
      <c r="J27" s="361"/>
      <c r="K27" s="362"/>
      <c r="L27" s="363"/>
      <c r="M27" s="360"/>
      <c r="N27" s="364"/>
      <c r="O27" s="153"/>
      <c r="P27" s="154"/>
      <c r="Q27" s="153"/>
      <c r="R27" s="153"/>
    </row>
    <row r="28" spans="1:18" outlineLevel="1" x14ac:dyDescent="0.25">
      <c r="A28" s="359"/>
      <c r="B28" s="360"/>
      <c r="C28" s="360"/>
      <c r="D28" s="360"/>
      <c r="E28" s="360"/>
      <c r="F28" s="360"/>
      <c r="G28" s="360"/>
      <c r="H28" s="360"/>
      <c r="I28" s="361"/>
      <c r="J28" s="361"/>
      <c r="K28" s="362"/>
      <c r="L28" s="363"/>
      <c r="M28" s="360"/>
      <c r="N28" s="364"/>
      <c r="O28" s="153"/>
      <c r="P28" s="154"/>
      <c r="Q28" s="153"/>
      <c r="R28" s="153"/>
    </row>
    <row r="29" spans="1:18" outlineLevel="1" x14ac:dyDescent="0.25">
      <c r="A29" s="359"/>
      <c r="B29" s="360"/>
      <c r="C29" s="360"/>
      <c r="D29" s="360"/>
      <c r="E29" s="360"/>
      <c r="F29" s="360"/>
      <c r="G29" s="360"/>
      <c r="H29" s="360"/>
      <c r="I29" s="361"/>
      <c r="J29" s="361"/>
      <c r="K29" s="362"/>
      <c r="L29" s="363"/>
      <c r="M29" s="360"/>
      <c r="N29" s="364"/>
      <c r="O29" s="153"/>
      <c r="P29" s="154"/>
      <c r="Q29" s="153"/>
      <c r="R29" s="153"/>
    </row>
    <row r="30" spans="1:18" outlineLevel="1" x14ac:dyDescent="0.25">
      <c r="A30" s="359"/>
      <c r="B30" s="360"/>
      <c r="C30" s="360"/>
      <c r="D30" s="360"/>
      <c r="E30" s="360"/>
      <c r="F30" s="360"/>
      <c r="G30" s="360"/>
      <c r="H30" s="360"/>
      <c r="I30" s="361"/>
      <c r="J30" s="361"/>
      <c r="K30" s="362"/>
      <c r="L30" s="363"/>
      <c r="M30" s="360"/>
      <c r="N30" s="364"/>
      <c r="O30" s="153"/>
      <c r="P30" s="154"/>
      <c r="Q30" s="153"/>
      <c r="R30" s="153"/>
    </row>
    <row r="31" spans="1:18" outlineLevel="1" x14ac:dyDescent="0.25">
      <c r="A31" s="359"/>
      <c r="B31" s="360"/>
      <c r="C31" s="360"/>
      <c r="D31" s="360"/>
      <c r="E31" s="360"/>
      <c r="F31" s="360"/>
      <c r="G31" s="360"/>
      <c r="H31" s="360"/>
      <c r="I31" s="361"/>
      <c r="J31" s="361"/>
      <c r="K31" s="362"/>
      <c r="L31" s="363"/>
      <c r="M31" s="360"/>
      <c r="N31" s="364"/>
      <c r="O31" s="153"/>
      <c r="P31" s="154"/>
      <c r="Q31" s="153"/>
      <c r="R31" s="153"/>
    </row>
    <row r="32" spans="1:18" outlineLevel="1" x14ac:dyDescent="0.25">
      <c r="A32" s="359"/>
      <c r="B32" s="360"/>
      <c r="C32" s="360"/>
      <c r="D32" s="360"/>
      <c r="E32" s="360"/>
      <c r="F32" s="360"/>
      <c r="G32" s="360"/>
      <c r="H32" s="360"/>
      <c r="I32" s="361"/>
      <c r="J32" s="361"/>
      <c r="K32" s="362"/>
      <c r="L32" s="363"/>
      <c r="M32" s="360"/>
      <c r="N32" s="364"/>
      <c r="O32" s="153"/>
      <c r="P32" s="154"/>
      <c r="Q32" s="153"/>
      <c r="R32" s="153"/>
    </row>
    <row r="33" spans="1:18" outlineLevel="1" x14ac:dyDescent="0.25">
      <c r="A33" s="359"/>
      <c r="B33" s="360"/>
      <c r="C33" s="360"/>
      <c r="D33" s="360"/>
      <c r="E33" s="360"/>
      <c r="F33" s="360"/>
      <c r="G33" s="360"/>
      <c r="H33" s="360"/>
      <c r="I33" s="361"/>
      <c r="J33" s="361"/>
      <c r="K33" s="362"/>
      <c r="L33" s="363"/>
      <c r="M33" s="360"/>
      <c r="N33" s="364"/>
      <c r="O33" s="153"/>
      <c r="P33" s="154"/>
      <c r="Q33" s="153"/>
      <c r="R33" s="153"/>
    </row>
    <row r="34" spans="1:18" outlineLevel="1" x14ac:dyDescent="0.25">
      <c r="A34" s="359"/>
      <c r="B34" s="360"/>
      <c r="C34" s="360"/>
      <c r="D34" s="360"/>
      <c r="E34" s="360"/>
      <c r="F34" s="360"/>
      <c r="G34" s="360"/>
      <c r="H34" s="360"/>
      <c r="I34" s="361"/>
      <c r="J34" s="361"/>
      <c r="K34" s="362"/>
      <c r="L34" s="363"/>
      <c r="M34" s="360"/>
      <c r="N34" s="364"/>
      <c r="O34" s="153"/>
      <c r="P34" s="154"/>
      <c r="Q34" s="153"/>
      <c r="R34" s="153"/>
    </row>
    <row r="35" spans="1:18" outlineLevel="1" x14ac:dyDescent="0.25">
      <c r="A35" s="359"/>
      <c r="B35" s="360"/>
      <c r="C35" s="360"/>
      <c r="D35" s="360"/>
      <c r="E35" s="360"/>
      <c r="F35" s="360"/>
      <c r="G35" s="360"/>
      <c r="H35" s="360"/>
      <c r="I35" s="361"/>
      <c r="J35" s="361"/>
      <c r="K35" s="362"/>
      <c r="L35" s="363"/>
      <c r="M35" s="360"/>
      <c r="N35" s="364"/>
      <c r="O35" s="153"/>
      <c r="P35" s="154"/>
      <c r="Q35" s="153"/>
      <c r="R35" s="153"/>
    </row>
    <row r="36" spans="1:18" outlineLevel="1" x14ac:dyDescent="0.25">
      <c r="A36" s="359"/>
      <c r="B36" s="360"/>
      <c r="C36" s="360"/>
      <c r="D36" s="360"/>
      <c r="E36" s="360"/>
      <c r="F36" s="360"/>
      <c r="G36" s="360"/>
      <c r="H36" s="360"/>
      <c r="I36" s="361"/>
      <c r="J36" s="361"/>
      <c r="K36" s="362"/>
      <c r="L36" s="363"/>
      <c r="M36" s="360"/>
      <c r="N36" s="364"/>
      <c r="O36" s="153"/>
      <c r="P36" s="154"/>
      <c r="Q36" s="153"/>
      <c r="R36" s="153"/>
    </row>
    <row r="37" spans="1:18" outlineLevel="1" x14ac:dyDescent="0.25">
      <c r="A37" s="359"/>
      <c r="B37" s="360"/>
      <c r="C37" s="360"/>
      <c r="D37" s="360"/>
      <c r="E37" s="360"/>
      <c r="F37" s="360"/>
      <c r="G37" s="360"/>
      <c r="H37" s="360"/>
      <c r="I37" s="361"/>
      <c r="J37" s="361"/>
      <c r="K37" s="362"/>
      <c r="L37" s="363"/>
      <c r="M37" s="360"/>
      <c r="N37" s="364"/>
      <c r="O37" s="153"/>
      <c r="P37" s="154"/>
      <c r="Q37" s="153"/>
      <c r="R37" s="153"/>
    </row>
    <row r="38" spans="1:18" outlineLevel="1" x14ac:dyDescent="0.25">
      <c r="A38" s="359"/>
      <c r="B38" s="360"/>
      <c r="C38" s="360"/>
      <c r="D38" s="360"/>
      <c r="E38" s="360"/>
      <c r="F38" s="360"/>
      <c r="G38" s="360"/>
      <c r="H38" s="360"/>
      <c r="I38" s="361"/>
      <c r="J38" s="361"/>
      <c r="K38" s="362"/>
      <c r="L38" s="363"/>
      <c r="M38" s="360"/>
      <c r="N38" s="364"/>
      <c r="O38" s="153"/>
      <c r="P38" s="154"/>
      <c r="Q38" s="153"/>
      <c r="R38" s="153"/>
    </row>
    <row r="39" spans="1:18" outlineLevel="1" x14ac:dyDescent="0.25">
      <c r="A39" s="359"/>
      <c r="B39" s="360"/>
      <c r="C39" s="360"/>
      <c r="D39" s="360"/>
      <c r="E39" s="360"/>
      <c r="F39" s="360"/>
      <c r="G39" s="360"/>
      <c r="H39" s="360"/>
      <c r="I39" s="361"/>
      <c r="J39" s="361"/>
      <c r="K39" s="362"/>
      <c r="L39" s="363"/>
      <c r="M39" s="360"/>
      <c r="N39" s="364"/>
      <c r="O39" s="153"/>
      <c r="P39" s="154"/>
      <c r="Q39" s="153"/>
      <c r="R39" s="153"/>
    </row>
    <row r="40" spans="1:18" outlineLevel="1" x14ac:dyDescent="0.25">
      <c r="A40" s="359"/>
      <c r="B40" s="360"/>
      <c r="C40" s="360"/>
      <c r="D40" s="360"/>
      <c r="E40" s="360"/>
      <c r="F40" s="360"/>
      <c r="G40" s="360"/>
      <c r="H40" s="360"/>
      <c r="I40" s="361"/>
      <c r="J40" s="361"/>
      <c r="K40" s="362"/>
      <c r="L40" s="363"/>
      <c r="M40" s="360"/>
      <c r="N40" s="364"/>
      <c r="O40" s="153"/>
      <c r="P40" s="154"/>
      <c r="Q40" s="153"/>
      <c r="R40" s="153"/>
    </row>
    <row r="41" spans="1:18" outlineLevel="1" x14ac:dyDescent="0.25">
      <c r="A41" s="359"/>
      <c r="B41" s="360"/>
      <c r="C41" s="360"/>
      <c r="D41" s="360"/>
      <c r="E41" s="360"/>
      <c r="F41" s="360"/>
      <c r="G41" s="360"/>
      <c r="H41" s="360"/>
      <c r="I41" s="361"/>
      <c r="J41" s="361"/>
      <c r="K41" s="362"/>
      <c r="L41" s="363"/>
      <c r="M41" s="360"/>
      <c r="N41" s="364"/>
      <c r="O41" s="153"/>
      <c r="P41" s="154"/>
      <c r="Q41" s="153"/>
      <c r="R41" s="153"/>
    </row>
    <row r="42" spans="1:18" outlineLevel="1" x14ac:dyDescent="0.25">
      <c r="A42" s="359"/>
      <c r="B42" s="360"/>
      <c r="C42" s="360"/>
      <c r="D42" s="360"/>
      <c r="E42" s="360"/>
      <c r="F42" s="360"/>
      <c r="G42" s="360"/>
      <c r="H42" s="360"/>
      <c r="I42" s="361"/>
      <c r="J42" s="361"/>
      <c r="K42" s="362"/>
      <c r="L42" s="363"/>
      <c r="M42" s="360"/>
      <c r="N42" s="364"/>
      <c r="O42" s="153"/>
      <c r="P42" s="154"/>
      <c r="Q42" s="153"/>
      <c r="R42" s="153"/>
    </row>
    <row r="43" spans="1:18" outlineLevel="1" x14ac:dyDescent="0.25">
      <c r="A43" s="359"/>
      <c r="B43" s="360"/>
      <c r="C43" s="360"/>
      <c r="D43" s="360"/>
      <c r="E43" s="360"/>
      <c r="F43" s="360"/>
      <c r="G43" s="360"/>
      <c r="H43" s="360"/>
      <c r="I43" s="361"/>
      <c r="J43" s="361"/>
      <c r="K43" s="362"/>
      <c r="L43" s="363"/>
      <c r="M43" s="360"/>
      <c r="N43" s="364"/>
      <c r="O43" s="153"/>
      <c r="P43" s="154"/>
      <c r="Q43" s="153"/>
      <c r="R43" s="153"/>
    </row>
    <row r="44" spans="1:18" outlineLevel="1" x14ac:dyDescent="0.25">
      <c r="A44" s="359"/>
      <c r="B44" s="360"/>
      <c r="C44" s="360"/>
      <c r="D44" s="360"/>
      <c r="E44" s="360"/>
      <c r="F44" s="360"/>
      <c r="G44" s="360"/>
      <c r="H44" s="360"/>
      <c r="I44" s="361"/>
      <c r="J44" s="361"/>
      <c r="K44" s="362"/>
      <c r="L44" s="363"/>
      <c r="M44" s="360"/>
      <c r="N44" s="364"/>
      <c r="O44" s="153"/>
      <c r="P44" s="154"/>
      <c r="Q44" s="153"/>
      <c r="R44" s="153"/>
    </row>
    <row r="45" spans="1:18" outlineLevel="1" x14ac:dyDescent="0.25">
      <c r="A45" s="359"/>
      <c r="B45" s="360"/>
      <c r="C45" s="360"/>
      <c r="D45" s="360"/>
      <c r="E45" s="360"/>
      <c r="F45" s="360"/>
      <c r="G45" s="360"/>
      <c r="H45" s="360"/>
      <c r="I45" s="361"/>
      <c r="J45" s="361"/>
      <c r="K45" s="362"/>
      <c r="L45" s="363"/>
      <c r="M45" s="360"/>
      <c r="N45" s="364"/>
      <c r="O45" s="153"/>
      <c r="P45" s="154"/>
      <c r="Q45" s="153"/>
      <c r="R45" s="153"/>
    </row>
    <row r="46" spans="1:18" outlineLevel="1" x14ac:dyDescent="0.25">
      <c r="A46" s="359"/>
      <c r="B46" s="360"/>
      <c r="C46" s="360"/>
      <c r="D46" s="360"/>
      <c r="E46" s="360"/>
      <c r="F46" s="360"/>
      <c r="G46" s="360"/>
      <c r="H46" s="360"/>
      <c r="I46" s="361"/>
      <c r="J46" s="361"/>
      <c r="K46" s="362"/>
      <c r="L46" s="363"/>
      <c r="M46" s="360"/>
      <c r="N46" s="364"/>
      <c r="O46" s="153"/>
      <c r="P46" s="154"/>
      <c r="Q46" s="153"/>
      <c r="R46" s="153"/>
    </row>
    <row r="47" spans="1:18" outlineLevel="1" x14ac:dyDescent="0.25">
      <c r="A47" s="359"/>
      <c r="B47" s="360"/>
      <c r="C47" s="360"/>
      <c r="D47" s="360"/>
      <c r="E47" s="360"/>
      <c r="F47" s="360"/>
      <c r="G47" s="360"/>
      <c r="H47" s="360"/>
      <c r="I47" s="361"/>
      <c r="J47" s="361"/>
      <c r="K47" s="362"/>
      <c r="L47" s="363"/>
      <c r="M47" s="360"/>
      <c r="N47" s="364"/>
      <c r="O47" s="153"/>
      <c r="P47" s="154"/>
      <c r="Q47" s="153"/>
      <c r="R47" s="153"/>
    </row>
    <row r="48" spans="1:18" outlineLevel="1" x14ac:dyDescent="0.25">
      <c r="A48" s="359"/>
      <c r="B48" s="360"/>
      <c r="C48" s="360"/>
      <c r="D48" s="360"/>
      <c r="E48" s="360"/>
      <c r="F48" s="360"/>
      <c r="G48" s="360"/>
      <c r="H48" s="360"/>
      <c r="I48" s="361"/>
      <c r="J48" s="361"/>
      <c r="K48" s="362"/>
      <c r="L48" s="363"/>
      <c r="M48" s="360"/>
      <c r="N48" s="364"/>
      <c r="O48" s="153"/>
      <c r="P48" s="154"/>
      <c r="Q48" s="153"/>
      <c r="R48" s="153"/>
    </row>
    <row r="49" spans="1:18" x14ac:dyDescent="0.25">
      <c r="A49" s="418"/>
      <c r="B49" s="426"/>
      <c r="C49" s="426"/>
      <c r="D49" s="409"/>
      <c r="E49" s="409"/>
      <c r="F49" s="409"/>
      <c r="G49" s="409"/>
      <c r="H49" s="409"/>
      <c r="I49" s="175"/>
      <c r="J49" s="175"/>
      <c r="K49" s="543"/>
      <c r="L49" s="543"/>
      <c r="M49" s="543"/>
      <c r="N49" s="176"/>
      <c r="O49" s="153"/>
      <c r="P49" s="154"/>
      <c r="Q49" s="153"/>
      <c r="R49" s="153"/>
    </row>
    <row r="50" spans="1:18" s="179" customFormat="1" x14ac:dyDescent="0.25">
      <c r="A50" s="427"/>
      <c r="B50" s="297" t="s">
        <v>11</v>
      </c>
      <c r="C50" s="297"/>
      <c r="D50" s="298"/>
      <c r="E50" s="298"/>
      <c r="F50" s="298"/>
      <c r="G50" s="298"/>
      <c r="H50" s="298"/>
      <c r="I50" s="136" t="s">
        <v>12</v>
      </c>
      <c r="J50" s="136"/>
      <c r="K50" s="504" t="s">
        <v>13</v>
      </c>
      <c r="L50" s="504"/>
      <c r="M50" s="504"/>
      <c r="N50" s="377" t="s">
        <v>14</v>
      </c>
      <c r="O50" s="173"/>
      <c r="P50" s="178"/>
      <c r="Q50" s="173"/>
      <c r="R50" s="173"/>
    </row>
    <row r="51" spans="1:18" ht="25.5" x14ac:dyDescent="0.25">
      <c r="A51" s="411"/>
      <c r="B51" s="295" t="s">
        <v>15</v>
      </c>
      <c r="C51" s="295"/>
      <c r="D51" s="295"/>
      <c r="E51" s="295"/>
      <c r="F51" s="295"/>
      <c r="G51" s="295"/>
      <c r="H51" s="295"/>
      <c r="I51" s="478" t="s">
        <v>605</v>
      </c>
      <c r="J51" s="478"/>
      <c r="K51" s="293"/>
      <c r="L51" s="294"/>
      <c r="M51" s="295"/>
      <c r="N51" s="378" t="s">
        <v>567</v>
      </c>
      <c r="O51" s="153"/>
      <c r="P51" s="154"/>
      <c r="Q51" s="153"/>
      <c r="R51" s="153"/>
    </row>
    <row r="52" spans="1:18" x14ac:dyDescent="0.25">
      <c r="A52" s="411"/>
      <c r="B52" s="295" t="s">
        <v>16</v>
      </c>
      <c r="C52" s="295"/>
      <c r="D52" s="295"/>
      <c r="E52" s="295"/>
      <c r="F52" s="295"/>
      <c r="G52" s="295"/>
      <c r="H52" s="295"/>
      <c r="I52" s="478" t="s">
        <v>605</v>
      </c>
      <c r="J52" s="478"/>
      <c r="K52" s="293"/>
      <c r="L52" s="294"/>
      <c r="M52" s="295"/>
      <c r="N52" s="141"/>
      <c r="O52" s="153"/>
      <c r="P52" s="154"/>
      <c r="Q52" s="153"/>
      <c r="R52" s="153"/>
    </row>
    <row r="53" spans="1:18" ht="14.45" customHeight="1" x14ac:dyDescent="0.25">
      <c r="A53" s="411"/>
      <c r="B53" s="294" t="s">
        <v>17</v>
      </c>
      <c r="C53" s="294"/>
      <c r="D53" s="294"/>
      <c r="E53" s="294"/>
      <c r="F53" s="294"/>
      <c r="G53" s="294"/>
      <c r="H53" s="294"/>
      <c r="I53" s="135" t="b">
        <v>0</v>
      </c>
      <c r="J53" s="135"/>
      <c r="K53" s="293"/>
      <c r="L53" s="430" t="s">
        <v>533</v>
      </c>
      <c r="M53" s="295"/>
      <c r="N53" s="141"/>
      <c r="O53" s="153"/>
      <c r="P53" s="154"/>
      <c r="Q53" s="153"/>
      <c r="R53" s="153"/>
    </row>
    <row r="54" spans="1:18" x14ac:dyDescent="0.25">
      <c r="A54" s="411"/>
      <c r="B54" s="295"/>
      <c r="C54" s="295"/>
      <c r="D54" s="295"/>
      <c r="E54" s="295"/>
      <c r="F54" s="295"/>
      <c r="G54" s="295"/>
      <c r="H54" s="295"/>
      <c r="I54" s="158"/>
      <c r="J54" s="158"/>
      <c r="K54" s="293"/>
      <c r="L54" s="294"/>
      <c r="M54" s="295"/>
      <c r="N54" s="141"/>
      <c r="O54" s="153"/>
      <c r="P54" s="154"/>
      <c r="Q54" s="153"/>
      <c r="R54" s="153"/>
    </row>
    <row r="55" spans="1:18" x14ac:dyDescent="0.25">
      <c r="A55" s="428"/>
      <c r="B55" s="298" t="s">
        <v>299</v>
      </c>
      <c r="C55" s="298"/>
      <c r="D55" s="295"/>
      <c r="E55" s="295"/>
      <c r="F55" s="295"/>
      <c r="G55" s="295"/>
      <c r="H55" s="295"/>
      <c r="I55" s="513"/>
      <c r="J55" s="513"/>
      <c r="K55" s="293"/>
      <c r="L55" s="294"/>
      <c r="M55" s="295"/>
      <c r="N55" s="141"/>
      <c r="O55" s="153"/>
      <c r="P55" s="154"/>
      <c r="Q55" s="153"/>
      <c r="R55" s="153"/>
    </row>
    <row r="56" spans="1:18" x14ac:dyDescent="0.25">
      <c r="A56" s="410"/>
      <c r="B56" s="295" t="s">
        <v>18</v>
      </c>
      <c r="C56" s="295"/>
      <c r="D56" s="295"/>
      <c r="E56" s="295"/>
      <c r="F56" s="295"/>
      <c r="G56" s="295"/>
      <c r="H56" s="295"/>
      <c r="I56" s="490" t="s">
        <v>606</v>
      </c>
      <c r="J56" s="490"/>
      <c r="K56" s="293"/>
      <c r="L56" s="294"/>
      <c r="M56" s="295"/>
      <c r="N56" s="141"/>
      <c r="O56" s="153"/>
      <c r="P56" s="154"/>
      <c r="Q56" s="153"/>
      <c r="R56" s="153"/>
    </row>
    <row r="57" spans="1:18" x14ac:dyDescent="0.25">
      <c r="A57" s="411"/>
      <c r="B57" s="295" t="s">
        <v>19</v>
      </c>
      <c r="C57" s="295"/>
      <c r="D57" s="295"/>
      <c r="E57" s="295"/>
      <c r="F57" s="295"/>
      <c r="G57" s="295"/>
      <c r="H57" s="295"/>
      <c r="I57" s="490" t="s">
        <v>607</v>
      </c>
      <c r="J57" s="490"/>
      <c r="K57" s="293"/>
      <c r="L57" s="294"/>
      <c r="M57" s="295"/>
      <c r="N57" s="141"/>
      <c r="O57" s="153"/>
      <c r="P57" s="154"/>
      <c r="Q57" s="153"/>
      <c r="R57" s="153"/>
    </row>
    <row r="58" spans="1:18" x14ac:dyDescent="0.25">
      <c r="A58" s="411"/>
      <c r="B58" s="295" t="s">
        <v>345</v>
      </c>
      <c r="C58" s="295"/>
      <c r="D58" s="295"/>
      <c r="E58" s="295"/>
      <c r="F58" s="295"/>
      <c r="G58" s="295"/>
      <c r="H58" s="295"/>
      <c r="I58" s="490" t="s">
        <v>608</v>
      </c>
      <c r="J58" s="490"/>
      <c r="K58" s="293"/>
      <c r="L58" s="294"/>
      <c r="M58" s="295"/>
      <c r="N58" s="141"/>
      <c r="O58" s="153"/>
      <c r="P58" s="154"/>
      <c r="Q58" s="153"/>
      <c r="R58" s="153"/>
    </row>
    <row r="59" spans="1:18" x14ac:dyDescent="0.25">
      <c r="A59" s="411"/>
      <c r="B59" s="295" t="s">
        <v>344</v>
      </c>
      <c r="C59" s="295"/>
      <c r="D59" s="295"/>
      <c r="E59" s="295"/>
      <c r="F59" s="295"/>
      <c r="G59" s="295"/>
      <c r="H59" s="295"/>
      <c r="I59" s="490">
        <v>92614</v>
      </c>
      <c r="J59" s="490"/>
      <c r="K59" s="293"/>
      <c r="L59" s="116"/>
      <c r="M59" s="295"/>
      <c r="N59" s="141"/>
      <c r="O59" s="153"/>
      <c r="P59" s="154"/>
      <c r="Q59" s="153"/>
      <c r="R59" s="153"/>
    </row>
    <row r="60" spans="1:18" ht="14.45" customHeight="1" x14ac:dyDescent="0.25">
      <c r="A60" s="411"/>
      <c r="B60" s="295" t="s">
        <v>20</v>
      </c>
      <c r="C60" s="295"/>
      <c r="D60" s="295"/>
      <c r="E60" s="295"/>
      <c r="F60" s="295"/>
      <c r="G60" s="295"/>
      <c r="H60" s="295"/>
      <c r="I60" s="490" t="s">
        <v>609</v>
      </c>
      <c r="J60" s="490"/>
      <c r="K60" s="293"/>
      <c r="L60" s="483" t="s">
        <v>356</v>
      </c>
      <c r="M60" s="484"/>
      <c r="N60" s="379" t="s">
        <v>355</v>
      </c>
      <c r="O60" s="153"/>
      <c r="P60" s="154"/>
      <c r="Q60" s="153"/>
      <c r="R60" s="153"/>
    </row>
    <row r="61" spans="1:18" x14ac:dyDescent="0.25">
      <c r="A61" s="411"/>
      <c r="B61" s="295" t="s">
        <v>21</v>
      </c>
      <c r="C61" s="295"/>
      <c r="D61" s="295"/>
      <c r="E61" s="295"/>
      <c r="F61" s="295"/>
      <c r="G61" s="295"/>
      <c r="H61" s="295"/>
      <c r="I61" s="490" t="s">
        <v>610</v>
      </c>
      <c r="J61" s="490"/>
      <c r="K61" s="402" t="s">
        <v>297</v>
      </c>
      <c r="L61" s="431"/>
      <c r="M61" s="432" t="s">
        <v>22</v>
      </c>
      <c r="N61" s="379" t="s">
        <v>23</v>
      </c>
      <c r="O61" s="153"/>
      <c r="P61" s="154"/>
      <c r="Q61" s="153"/>
      <c r="R61" s="153"/>
    </row>
    <row r="62" spans="1:18" x14ac:dyDescent="0.25">
      <c r="A62" s="411"/>
      <c r="B62" s="295" t="s">
        <v>390</v>
      </c>
      <c r="C62" s="295"/>
      <c r="D62" s="295"/>
      <c r="E62" s="295"/>
      <c r="F62" s="295"/>
      <c r="G62" s="295"/>
      <c r="H62" s="295"/>
      <c r="I62" s="490" t="s">
        <v>611</v>
      </c>
      <c r="J62" s="490"/>
      <c r="K62" s="402" t="s">
        <v>297</v>
      </c>
      <c r="L62" s="431"/>
      <c r="M62" s="432" t="s">
        <v>24</v>
      </c>
      <c r="N62" s="379" t="s">
        <v>25</v>
      </c>
      <c r="O62" s="153"/>
      <c r="P62" s="154"/>
      <c r="Q62" s="153"/>
      <c r="R62" s="153"/>
    </row>
    <row r="63" spans="1:18" x14ac:dyDescent="0.25">
      <c r="A63" s="411"/>
      <c r="B63" s="295"/>
      <c r="C63" s="295"/>
      <c r="D63" s="295"/>
      <c r="E63" s="295"/>
      <c r="F63" s="295"/>
      <c r="G63" s="295"/>
      <c r="H63" s="295"/>
      <c r="I63" s="138"/>
      <c r="J63" s="138"/>
      <c r="K63" s="293"/>
      <c r="L63" s="295"/>
      <c r="M63" s="295"/>
      <c r="N63" s="379"/>
      <c r="O63" s="153"/>
      <c r="P63" s="154"/>
      <c r="Q63" s="153"/>
      <c r="R63" s="153"/>
    </row>
    <row r="64" spans="1:18" ht="13.15" customHeight="1" x14ac:dyDescent="0.25">
      <c r="A64" s="411"/>
      <c r="B64" s="295"/>
      <c r="C64" s="295"/>
      <c r="D64" s="295"/>
      <c r="E64" s="295"/>
      <c r="F64" s="295"/>
      <c r="G64" s="295"/>
      <c r="H64" s="295"/>
      <c r="I64" s="183" t="s">
        <v>26</v>
      </c>
      <c r="J64" s="183" t="s">
        <v>346</v>
      </c>
      <c r="K64" s="403"/>
      <c r="L64" s="430"/>
      <c r="M64" s="433"/>
      <c r="N64" s="379"/>
      <c r="O64" s="153"/>
      <c r="P64" s="154"/>
      <c r="Q64" s="153"/>
      <c r="R64" s="153"/>
    </row>
    <row r="65" spans="1:18" x14ac:dyDescent="0.25">
      <c r="A65" s="411"/>
      <c r="B65" s="546" t="s">
        <v>27</v>
      </c>
      <c r="C65" s="294"/>
      <c r="D65" s="294" t="s">
        <v>28</v>
      </c>
      <c r="E65" s="294"/>
      <c r="F65" s="294"/>
      <c r="G65" s="294"/>
      <c r="H65" s="294"/>
      <c r="I65" s="92" t="s">
        <v>171</v>
      </c>
      <c r="J65" s="93">
        <v>0.85</v>
      </c>
      <c r="K65" s="402" t="s">
        <v>297</v>
      </c>
      <c r="L65" s="431"/>
      <c r="M65" s="432" t="s">
        <v>30</v>
      </c>
      <c r="N65" s="379" t="s">
        <v>31</v>
      </c>
      <c r="O65" s="153"/>
      <c r="P65" s="154"/>
      <c r="Q65" s="153"/>
      <c r="R65" s="153"/>
    </row>
    <row r="66" spans="1:18" ht="15" customHeight="1" x14ac:dyDescent="0.2">
      <c r="A66" s="411"/>
      <c r="B66" s="546"/>
      <c r="C66" s="294"/>
      <c r="D66" s="294" t="s">
        <v>32</v>
      </c>
      <c r="E66" s="294"/>
      <c r="F66" s="294"/>
      <c r="G66" s="294"/>
      <c r="H66" s="294"/>
      <c r="I66" s="92" t="s">
        <v>238</v>
      </c>
      <c r="J66" s="94">
        <v>0.15</v>
      </c>
      <c r="K66" s="402" t="s">
        <v>297</v>
      </c>
      <c r="L66" s="23"/>
      <c r="M66" s="432" t="s">
        <v>34</v>
      </c>
      <c r="N66" s="380" t="s">
        <v>35</v>
      </c>
      <c r="O66" s="153"/>
      <c r="P66" s="154"/>
      <c r="Q66" s="153"/>
      <c r="R66" s="153"/>
    </row>
    <row r="67" spans="1:18" ht="15" customHeight="1" x14ac:dyDescent="0.2">
      <c r="A67" s="411"/>
      <c r="B67" s="546"/>
      <c r="C67" s="294"/>
      <c r="D67" s="294" t="s">
        <v>32</v>
      </c>
      <c r="E67" s="294"/>
      <c r="F67" s="294"/>
      <c r="G67" s="294"/>
      <c r="H67" s="294"/>
      <c r="I67" s="92"/>
      <c r="J67" s="94"/>
      <c r="K67" s="402" t="s">
        <v>297</v>
      </c>
      <c r="L67" s="431"/>
      <c r="M67" s="432" t="s">
        <v>343</v>
      </c>
      <c r="N67" s="380" t="s">
        <v>342</v>
      </c>
      <c r="O67" s="153"/>
      <c r="P67" s="154"/>
      <c r="Q67" s="153"/>
      <c r="R67" s="153"/>
    </row>
    <row r="68" spans="1:18" x14ac:dyDescent="0.25">
      <c r="A68" s="411"/>
      <c r="B68" s="295"/>
      <c r="C68" s="295"/>
      <c r="D68" s="295"/>
      <c r="E68" s="295"/>
      <c r="F68" s="295"/>
      <c r="G68" s="295"/>
      <c r="H68" s="295"/>
      <c r="I68" s="184"/>
      <c r="J68" s="185">
        <f>SUM(J65:J67)</f>
        <v>1</v>
      </c>
      <c r="K68" s="502" t="s">
        <v>37</v>
      </c>
      <c r="L68" s="502"/>
      <c r="M68" s="502"/>
      <c r="N68" s="141"/>
      <c r="O68" s="153"/>
      <c r="P68" s="154"/>
      <c r="Q68" s="153"/>
      <c r="R68" s="153"/>
    </row>
    <row r="69" spans="1:18" x14ac:dyDescent="0.25">
      <c r="A69" s="411"/>
      <c r="B69" s="295"/>
      <c r="C69" s="295"/>
      <c r="D69" s="295"/>
      <c r="E69" s="295"/>
      <c r="F69" s="295"/>
      <c r="G69" s="295"/>
      <c r="H69" s="295"/>
      <c r="I69" s="184"/>
      <c r="J69" s="185"/>
      <c r="K69" s="434"/>
      <c r="L69" s="296"/>
      <c r="M69" s="296"/>
      <c r="N69" s="141"/>
      <c r="O69" s="153"/>
      <c r="P69" s="154"/>
      <c r="Q69" s="153"/>
      <c r="R69" s="153"/>
    </row>
    <row r="70" spans="1:18" x14ac:dyDescent="0.25">
      <c r="A70" s="411"/>
      <c r="B70" s="295" t="s">
        <v>368</v>
      </c>
      <c r="C70" s="295"/>
      <c r="D70" s="295"/>
      <c r="E70" s="295"/>
      <c r="F70" s="295"/>
      <c r="G70" s="295"/>
      <c r="H70" s="295"/>
      <c r="I70" s="496" t="s">
        <v>612</v>
      </c>
      <c r="J70" s="496"/>
      <c r="K70" s="402" t="s">
        <v>297</v>
      </c>
      <c r="L70" s="431"/>
      <c r="M70" s="295"/>
      <c r="N70" s="141"/>
      <c r="O70" s="153"/>
      <c r="P70" s="154"/>
      <c r="Q70" s="153"/>
      <c r="R70" s="153"/>
    </row>
    <row r="71" spans="1:18" x14ac:dyDescent="0.25">
      <c r="A71" s="411"/>
      <c r="B71" s="295" t="s">
        <v>38</v>
      </c>
      <c r="C71" s="295"/>
      <c r="D71" s="295"/>
      <c r="E71" s="295"/>
      <c r="F71" s="295"/>
      <c r="G71" s="295"/>
      <c r="H71" s="295"/>
      <c r="I71" s="490">
        <v>1</v>
      </c>
      <c r="J71" s="490"/>
      <c r="K71" s="435"/>
      <c r="L71" s="431"/>
      <c r="M71" s="295"/>
      <c r="N71" s="141"/>
      <c r="O71" s="153"/>
      <c r="P71" s="154"/>
      <c r="Q71" s="153"/>
      <c r="R71" s="153"/>
    </row>
    <row r="72" spans="1:18" ht="27.6" customHeight="1" x14ac:dyDescent="0.25">
      <c r="A72" s="411"/>
      <c r="B72" s="295" t="s">
        <v>304</v>
      </c>
      <c r="C72" s="295"/>
      <c r="D72" s="295"/>
      <c r="E72" s="295"/>
      <c r="F72" s="295"/>
      <c r="G72" s="295"/>
      <c r="H72" s="295"/>
      <c r="I72" s="514">
        <v>22000</v>
      </c>
      <c r="J72" s="514"/>
      <c r="K72" s="293" t="s">
        <v>39</v>
      </c>
      <c r="L72" s="425" t="s">
        <v>595</v>
      </c>
      <c r="M72" s="23"/>
      <c r="N72" s="141"/>
      <c r="O72" s="153"/>
      <c r="P72" s="154"/>
      <c r="Q72" s="153"/>
      <c r="R72" s="153"/>
    </row>
    <row r="73" spans="1:18" x14ac:dyDescent="0.25">
      <c r="A73" s="411"/>
      <c r="B73" s="295" t="s">
        <v>40</v>
      </c>
      <c r="C73" s="295"/>
      <c r="D73" s="295"/>
      <c r="E73" s="295"/>
      <c r="F73" s="295"/>
      <c r="G73" s="295"/>
      <c r="H73" s="295"/>
      <c r="I73" s="550"/>
      <c r="J73" s="551"/>
      <c r="K73" s="293" t="s">
        <v>41</v>
      </c>
      <c r="L73" s="294"/>
      <c r="M73" s="295"/>
      <c r="N73" s="141"/>
      <c r="O73" s="153"/>
      <c r="P73" s="154"/>
      <c r="Q73" s="153"/>
      <c r="R73" s="153"/>
    </row>
    <row r="74" spans="1:18" x14ac:dyDescent="0.25">
      <c r="A74" s="411"/>
      <c r="B74" s="295" t="s">
        <v>320</v>
      </c>
      <c r="C74" s="295"/>
      <c r="D74" s="295"/>
      <c r="E74" s="295"/>
      <c r="F74" s="295"/>
      <c r="G74" s="295"/>
      <c r="H74" s="295"/>
      <c r="I74" s="554" t="str">
        <f>IFERROR(I72/I73,"")</f>
        <v/>
      </c>
      <c r="J74" s="554"/>
      <c r="K74" s="502" t="s">
        <v>42</v>
      </c>
      <c r="L74" s="502"/>
      <c r="M74" s="502"/>
      <c r="N74" s="141"/>
      <c r="O74" s="153"/>
      <c r="P74" s="154"/>
      <c r="Q74" s="153"/>
      <c r="R74" s="153"/>
    </row>
    <row r="75" spans="1:18" x14ac:dyDescent="0.25">
      <c r="A75" s="411"/>
      <c r="B75" s="295"/>
      <c r="C75" s="295"/>
      <c r="D75" s="295"/>
      <c r="E75" s="295"/>
      <c r="F75" s="295"/>
      <c r="G75" s="295"/>
      <c r="H75" s="295"/>
      <c r="I75" s="186"/>
      <c r="J75" s="186"/>
      <c r="K75" s="293"/>
      <c r="L75" s="294"/>
      <c r="M75" s="295"/>
      <c r="N75" s="381"/>
      <c r="O75" s="153"/>
      <c r="P75" s="154"/>
      <c r="Q75" s="153"/>
      <c r="R75" s="153"/>
    </row>
    <row r="76" spans="1:18" ht="45" x14ac:dyDescent="0.25">
      <c r="A76" s="428"/>
      <c r="B76" s="298" t="s">
        <v>300</v>
      </c>
      <c r="C76" s="298"/>
      <c r="D76" s="295"/>
      <c r="E76" s="295"/>
      <c r="F76" s="295"/>
      <c r="G76" s="295"/>
      <c r="H76" s="295"/>
      <c r="I76" s="158"/>
      <c r="J76" s="158"/>
      <c r="K76" s="293"/>
      <c r="L76" s="294"/>
      <c r="M76" s="295"/>
      <c r="N76" s="395" t="s">
        <v>592</v>
      </c>
      <c r="O76" s="153"/>
      <c r="P76" s="154"/>
      <c r="Q76" s="153"/>
      <c r="R76" s="153"/>
    </row>
    <row r="77" spans="1:18" x14ac:dyDescent="0.25">
      <c r="A77" s="411"/>
      <c r="B77" s="295" t="s">
        <v>43</v>
      </c>
      <c r="C77" s="295"/>
      <c r="D77" s="295"/>
      <c r="E77" s="295"/>
      <c r="F77" s="295"/>
      <c r="G77" s="295"/>
      <c r="H77" s="295"/>
      <c r="I77" s="490">
        <v>2020</v>
      </c>
      <c r="J77" s="490"/>
      <c r="K77" s="293"/>
      <c r="L77" s="294"/>
      <c r="M77" s="295"/>
      <c r="N77" s="141"/>
      <c r="O77" s="153"/>
      <c r="P77" s="154"/>
      <c r="Q77" s="153"/>
      <c r="R77" s="153"/>
    </row>
    <row r="78" spans="1:18" x14ac:dyDescent="0.25">
      <c r="A78" s="411"/>
      <c r="B78" s="295" t="s">
        <v>44</v>
      </c>
      <c r="C78" s="295"/>
      <c r="D78" s="295"/>
      <c r="E78" s="295"/>
      <c r="F78" s="295"/>
      <c r="G78" s="295"/>
      <c r="H78" s="295"/>
      <c r="I78" s="517">
        <v>3100000</v>
      </c>
      <c r="J78" s="517"/>
      <c r="K78" s="436" t="s">
        <v>45</v>
      </c>
      <c r="L78" s="437" t="s">
        <v>46</v>
      </c>
      <c r="M78" s="295"/>
      <c r="N78" s="141"/>
      <c r="O78" s="153"/>
      <c r="P78" s="154"/>
      <c r="Q78" s="153"/>
      <c r="R78" s="153"/>
    </row>
    <row r="79" spans="1:18" ht="13.15" customHeight="1" x14ac:dyDescent="0.25">
      <c r="A79" s="411"/>
      <c r="B79" s="295" t="s">
        <v>296</v>
      </c>
      <c r="C79" s="295"/>
      <c r="D79" s="295"/>
      <c r="E79" s="295"/>
      <c r="F79" s="295"/>
      <c r="G79" s="295"/>
      <c r="H79" s="295"/>
      <c r="I79" s="515">
        <f>IFERROR(I78/I72,"")</f>
        <v>140.90909090909091</v>
      </c>
      <c r="J79" s="516"/>
      <c r="K79" s="403" t="s">
        <v>281</v>
      </c>
      <c r="L79" s="430" t="s">
        <v>47</v>
      </c>
      <c r="M79" s="295"/>
      <c r="N79" s="141"/>
      <c r="O79" s="153"/>
      <c r="P79" s="154"/>
      <c r="Q79" s="153"/>
      <c r="R79" s="153"/>
    </row>
    <row r="80" spans="1:18" x14ac:dyDescent="0.25">
      <c r="A80" s="411"/>
      <c r="B80" s="295"/>
      <c r="C80" s="295"/>
      <c r="D80" s="295"/>
      <c r="E80" s="295"/>
      <c r="F80" s="295"/>
      <c r="G80" s="295"/>
      <c r="H80" s="295"/>
      <c r="I80" s="187"/>
      <c r="J80" s="187"/>
      <c r="K80" s="438"/>
      <c r="L80" s="437"/>
      <c r="M80" s="295"/>
      <c r="N80" s="382"/>
      <c r="O80" s="153"/>
      <c r="P80" s="154"/>
      <c r="Q80" s="153"/>
      <c r="R80" s="153"/>
    </row>
    <row r="81" spans="1:18" x14ac:dyDescent="0.25">
      <c r="A81" s="428"/>
      <c r="B81" s="298" t="s">
        <v>301</v>
      </c>
      <c r="C81" s="298"/>
      <c r="D81" s="295"/>
      <c r="E81" s="295"/>
      <c r="F81" s="295"/>
      <c r="G81" s="295"/>
      <c r="H81" s="295"/>
      <c r="I81" s="158"/>
      <c r="J81" s="158"/>
      <c r="K81" s="293"/>
      <c r="L81" s="439"/>
      <c r="M81" s="295"/>
      <c r="N81" s="141"/>
      <c r="O81" s="153"/>
      <c r="P81" s="154"/>
      <c r="Q81" s="153"/>
      <c r="R81" s="153"/>
    </row>
    <row r="82" spans="1:18" ht="40.15" customHeight="1" x14ac:dyDescent="0.25">
      <c r="A82" s="411"/>
      <c r="B82" s="295" t="s">
        <v>48</v>
      </c>
      <c r="C82" s="295"/>
      <c r="D82" s="295"/>
      <c r="E82" s="295"/>
      <c r="F82" s="295"/>
      <c r="G82" s="295"/>
      <c r="H82" s="295"/>
      <c r="I82" s="490">
        <v>40</v>
      </c>
      <c r="J82" s="490"/>
      <c r="K82" s="436" t="s">
        <v>282</v>
      </c>
      <c r="L82" s="425" t="s">
        <v>594</v>
      </c>
      <c r="M82" s="295"/>
      <c r="N82" s="141"/>
      <c r="O82" s="153"/>
      <c r="P82" s="154"/>
      <c r="Q82" s="153"/>
      <c r="R82" s="153"/>
    </row>
    <row r="83" spans="1:18" x14ac:dyDescent="0.25">
      <c r="A83" s="411"/>
      <c r="B83" s="295" t="s">
        <v>49</v>
      </c>
      <c r="C83" s="295"/>
      <c r="D83" s="295"/>
      <c r="E83" s="295"/>
      <c r="F83" s="295"/>
      <c r="G83" s="295"/>
      <c r="H83" s="295"/>
      <c r="I83" s="490">
        <v>80</v>
      </c>
      <c r="J83" s="490"/>
      <c r="K83" s="440" t="s">
        <v>50</v>
      </c>
      <c r="L83" s="437" t="s">
        <v>596</v>
      </c>
      <c r="M83" s="295"/>
      <c r="N83" s="141"/>
      <c r="O83" s="153"/>
      <c r="P83" s="154"/>
      <c r="Q83" s="153"/>
      <c r="R83" s="153"/>
    </row>
    <row r="84" spans="1:18" x14ac:dyDescent="0.2">
      <c r="A84" s="411"/>
      <c r="B84" s="295"/>
      <c r="C84" s="295"/>
      <c r="D84" s="295"/>
      <c r="E84" s="295"/>
      <c r="F84" s="295"/>
      <c r="G84" s="295"/>
      <c r="H84" s="295"/>
      <c r="I84" s="158"/>
      <c r="J84" s="158"/>
      <c r="K84" s="441"/>
      <c r="L84" s="442"/>
      <c r="M84" s="443"/>
      <c r="N84" s="383"/>
      <c r="O84" s="153"/>
      <c r="P84" s="154"/>
      <c r="Q84" s="153"/>
      <c r="R84" s="153"/>
    </row>
    <row r="85" spans="1:18" x14ac:dyDescent="0.25">
      <c r="A85" s="428"/>
      <c r="B85" s="298" t="s">
        <v>302</v>
      </c>
      <c r="C85" s="298"/>
      <c r="D85" s="295"/>
      <c r="E85" s="295"/>
      <c r="F85" s="295"/>
      <c r="G85" s="295"/>
      <c r="H85" s="295"/>
      <c r="I85" s="158"/>
      <c r="J85" s="158"/>
      <c r="K85" s="293"/>
      <c r="L85" s="294"/>
      <c r="M85" s="439"/>
      <c r="N85" s="141"/>
      <c r="O85" s="153"/>
      <c r="P85" s="154"/>
      <c r="Q85" s="153"/>
      <c r="R85" s="153"/>
    </row>
    <row r="86" spans="1:18" ht="13.15" customHeight="1" x14ac:dyDescent="0.25">
      <c r="A86" s="411"/>
      <c r="B86" s="295" t="s">
        <v>295</v>
      </c>
      <c r="C86" s="295"/>
      <c r="D86" s="295"/>
      <c r="E86" s="295"/>
      <c r="F86" s="295"/>
      <c r="G86" s="295"/>
      <c r="H86" s="295"/>
      <c r="I86" s="519">
        <f>IFERROR(VLOOKUP(I77,F288:G310,2,FALSE),"")</f>
        <v>0.8</v>
      </c>
      <c r="J86" s="519"/>
      <c r="K86" s="403" t="s">
        <v>51</v>
      </c>
      <c r="L86" s="430" t="s">
        <v>555</v>
      </c>
      <c r="M86" s="23"/>
      <c r="N86" s="379" t="s">
        <v>556</v>
      </c>
      <c r="O86" s="153"/>
      <c r="P86" s="154"/>
      <c r="Q86" s="153"/>
      <c r="R86" s="153"/>
    </row>
    <row r="87" spans="1:18" x14ac:dyDescent="0.25">
      <c r="A87" s="410"/>
      <c r="B87" s="295" t="s">
        <v>52</v>
      </c>
      <c r="C87" s="295"/>
      <c r="D87" s="295"/>
      <c r="E87" s="295"/>
      <c r="F87" s="295"/>
      <c r="G87" s="295"/>
      <c r="H87" s="295"/>
      <c r="I87" s="496" t="s">
        <v>613</v>
      </c>
      <c r="J87" s="496"/>
      <c r="K87" s="402" t="s">
        <v>297</v>
      </c>
      <c r="L87" s="483" t="s">
        <v>53</v>
      </c>
      <c r="M87" s="484"/>
      <c r="N87" s="379" t="s">
        <v>54</v>
      </c>
      <c r="O87" s="153"/>
      <c r="P87" s="154"/>
      <c r="Q87" s="153"/>
      <c r="R87" s="153"/>
    </row>
    <row r="88" spans="1:18" x14ac:dyDescent="0.25">
      <c r="A88" s="411"/>
      <c r="B88" s="295" t="s">
        <v>55</v>
      </c>
      <c r="C88" s="295"/>
      <c r="D88" s="295"/>
      <c r="E88" s="295"/>
      <c r="F88" s="295"/>
      <c r="G88" s="295"/>
      <c r="H88" s="295"/>
      <c r="I88" s="496" t="s">
        <v>613</v>
      </c>
      <c r="J88" s="496"/>
      <c r="K88" s="402" t="s">
        <v>297</v>
      </c>
      <c r="L88" s="431"/>
      <c r="M88" s="432" t="s">
        <v>56</v>
      </c>
      <c r="N88" s="379" t="s">
        <v>57</v>
      </c>
      <c r="O88" s="153"/>
      <c r="P88" s="154"/>
      <c r="Q88" s="153"/>
      <c r="R88" s="153"/>
    </row>
    <row r="89" spans="1:18" x14ac:dyDescent="0.25">
      <c r="A89" s="411"/>
      <c r="B89" s="429" t="s">
        <v>570</v>
      </c>
      <c r="C89" s="295"/>
      <c r="D89" s="295"/>
      <c r="E89" s="295"/>
      <c r="F89" s="295"/>
      <c r="G89" s="295"/>
      <c r="H89" s="295"/>
      <c r="I89" s="496" t="s">
        <v>614</v>
      </c>
      <c r="J89" s="496"/>
      <c r="K89" s="402" t="s">
        <v>297</v>
      </c>
      <c r="L89" s="431"/>
      <c r="M89" s="444"/>
      <c r="N89" s="379"/>
      <c r="O89" s="153"/>
      <c r="P89" s="154"/>
      <c r="Q89" s="153"/>
      <c r="R89" s="153"/>
    </row>
    <row r="90" spans="1:18" x14ac:dyDescent="0.25">
      <c r="A90" s="411"/>
      <c r="B90" s="295" t="s">
        <v>557</v>
      </c>
      <c r="C90" s="295"/>
      <c r="D90" s="295"/>
      <c r="E90" s="429"/>
      <c r="F90" s="429"/>
      <c r="G90" s="429"/>
      <c r="H90" s="429"/>
      <c r="I90" s="490"/>
      <c r="J90" s="490"/>
      <c r="K90" s="403"/>
      <c r="L90" s="413"/>
      <c r="M90" s="439"/>
      <c r="N90" s="141"/>
      <c r="O90" s="153"/>
      <c r="P90" s="154"/>
      <c r="Q90" s="153"/>
      <c r="R90" s="153"/>
    </row>
    <row r="91" spans="1:18" x14ac:dyDescent="0.25">
      <c r="A91" s="411"/>
      <c r="B91" s="295"/>
      <c r="C91" s="295"/>
      <c r="D91" s="295"/>
      <c r="E91" s="295"/>
      <c r="F91" s="295"/>
      <c r="G91" s="295"/>
      <c r="H91" s="295"/>
      <c r="I91" s="158"/>
      <c r="J91" s="158"/>
      <c r="K91" s="140"/>
      <c r="L91" s="139"/>
      <c r="M91" s="146"/>
      <c r="N91" s="141"/>
      <c r="O91" s="153"/>
      <c r="P91" s="154"/>
      <c r="Q91" s="153"/>
      <c r="R91" s="153"/>
    </row>
    <row r="92" spans="1:18" s="23" customFormat="1" ht="64.5" customHeight="1" x14ac:dyDescent="0.25">
      <c r="A92" s="299"/>
      <c r="B92" s="147"/>
      <c r="C92" s="301" t="s">
        <v>303</v>
      </c>
      <c r="D92" s="149"/>
      <c r="E92" s="150"/>
      <c r="F92" s="150"/>
      <c r="G92" s="150"/>
      <c r="H92" s="148"/>
      <c r="I92" s="509" t="s">
        <v>58</v>
      </c>
      <c r="J92" s="509"/>
      <c r="K92" s="509"/>
      <c r="L92" s="509"/>
      <c r="M92" s="151"/>
      <c r="N92" s="152" t="s">
        <v>393</v>
      </c>
      <c r="O92" s="303"/>
      <c r="P92" s="304"/>
      <c r="Q92" s="303"/>
      <c r="R92" s="303"/>
    </row>
    <row r="93" spans="1:18" x14ac:dyDescent="0.25">
      <c r="A93" s="188"/>
      <c r="B93" s="166"/>
      <c r="C93" s="166"/>
      <c r="D93" s="166"/>
      <c r="E93" s="166"/>
      <c r="F93" s="166"/>
      <c r="G93" s="166"/>
      <c r="H93" s="166"/>
      <c r="I93" s="175"/>
      <c r="J93" s="175"/>
      <c r="K93" s="164"/>
      <c r="L93" s="165"/>
      <c r="M93" s="166"/>
      <c r="N93" s="189"/>
      <c r="O93" s="153"/>
      <c r="P93" s="154"/>
      <c r="Q93" s="153"/>
      <c r="R93" s="153"/>
    </row>
    <row r="94" spans="1:18" s="179" customFormat="1" x14ac:dyDescent="0.25">
      <c r="A94" s="177"/>
      <c r="B94" s="136"/>
      <c r="C94" s="136"/>
      <c r="D94" s="137"/>
      <c r="E94" s="137"/>
      <c r="F94" s="137"/>
      <c r="G94" s="137"/>
      <c r="H94" s="137"/>
      <c r="I94" s="136"/>
      <c r="J94" s="136"/>
      <c r="K94" s="504" t="s">
        <v>13</v>
      </c>
      <c r="L94" s="504"/>
      <c r="M94" s="504"/>
      <c r="N94" s="377" t="s">
        <v>14</v>
      </c>
      <c r="O94" s="173"/>
      <c r="P94" s="178"/>
      <c r="Q94" s="173"/>
      <c r="R94" s="173"/>
    </row>
    <row r="95" spans="1:18" x14ac:dyDescent="0.25">
      <c r="A95" s="180"/>
      <c r="B95" s="499" t="s">
        <v>59</v>
      </c>
      <c r="C95" s="499"/>
      <c r="D95" s="499"/>
      <c r="E95" s="499"/>
      <c r="F95" s="499"/>
      <c r="G95" s="499"/>
      <c r="H95" s="499"/>
      <c r="I95" s="499"/>
      <c r="J95" s="499"/>
      <c r="K95" s="293"/>
      <c r="L95" s="295"/>
      <c r="M95" s="295"/>
      <c r="N95" s="155"/>
      <c r="O95" s="153"/>
      <c r="P95" s="154"/>
      <c r="Q95" s="153"/>
      <c r="R95" s="153"/>
    </row>
    <row r="96" spans="1:18" ht="130.15" customHeight="1" x14ac:dyDescent="0.25">
      <c r="A96" s="180"/>
      <c r="B96" s="493" t="s">
        <v>625</v>
      </c>
      <c r="C96" s="494"/>
      <c r="D96" s="494"/>
      <c r="E96" s="494"/>
      <c r="F96" s="494"/>
      <c r="G96" s="494"/>
      <c r="H96" s="494"/>
      <c r="I96" s="494"/>
      <c r="J96" s="495"/>
      <c r="K96" s="503" t="s">
        <v>391</v>
      </c>
      <c r="L96" s="503"/>
      <c r="M96" s="503"/>
      <c r="N96" s="155"/>
      <c r="O96" s="153"/>
      <c r="P96" s="154"/>
      <c r="Q96" s="153"/>
      <c r="R96" s="153"/>
    </row>
    <row r="97" spans="1:18" x14ac:dyDescent="0.25">
      <c r="A97" s="180"/>
      <c r="B97" s="138"/>
      <c r="C97" s="138"/>
      <c r="D97" s="138"/>
      <c r="E97" s="138"/>
      <c r="F97" s="138"/>
      <c r="G97" s="138"/>
      <c r="H97" s="138"/>
      <c r="I97" s="191"/>
      <c r="J97" s="191"/>
      <c r="K97" s="445"/>
      <c r="L97" s="446"/>
      <c r="M97" s="446"/>
      <c r="N97" s="155"/>
      <c r="O97" s="153"/>
      <c r="P97" s="154"/>
      <c r="Q97" s="153"/>
      <c r="R97" s="153"/>
    </row>
    <row r="98" spans="1:18" x14ac:dyDescent="0.25">
      <c r="A98" s="180"/>
      <c r="B98" s="499" t="s">
        <v>60</v>
      </c>
      <c r="C98" s="499"/>
      <c r="D98" s="499"/>
      <c r="E98" s="499"/>
      <c r="F98" s="499"/>
      <c r="G98" s="499"/>
      <c r="H98" s="499"/>
      <c r="I98" s="499"/>
      <c r="J98" s="499"/>
      <c r="K98" s="293"/>
      <c r="L98" s="295"/>
      <c r="M98" s="295"/>
      <c r="N98" s="155"/>
      <c r="O98" s="153"/>
      <c r="P98" s="154"/>
      <c r="Q98" s="153"/>
      <c r="R98" s="153"/>
    </row>
    <row r="99" spans="1:18" ht="130.15" customHeight="1" x14ac:dyDescent="0.25">
      <c r="A99" s="180"/>
      <c r="B99" s="493" t="s">
        <v>626</v>
      </c>
      <c r="C99" s="494"/>
      <c r="D99" s="494"/>
      <c r="E99" s="494"/>
      <c r="F99" s="494"/>
      <c r="G99" s="494"/>
      <c r="H99" s="494"/>
      <c r="I99" s="494"/>
      <c r="J99" s="495"/>
      <c r="K99" s="503" t="s">
        <v>559</v>
      </c>
      <c r="L99" s="503"/>
      <c r="M99" s="503"/>
      <c r="N99" s="155"/>
      <c r="O99" s="153"/>
      <c r="P99" s="154"/>
      <c r="Q99" s="153"/>
      <c r="R99" s="153"/>
    </row>
    <row r="100" spans="1:18" x14ac:dyDescent="0.25">
      <c r="A100" s="180"/>
      <c r="B100" s="138"/>
      <c r="C100" s="138"/>
      <c r="D100" s="138"/>
      <c r="E100" s="138"/>
      <c r="F100" s="138"/>
      <c r="G100" s="138"/>
      <c r="H100" s="138"/>
      <c r="I100" s="191"/>
      <c r="J100" s="191"/>
      <c r="K100" s="445"/>
      <c r="L100" s="446"/>
      <c r="M100" s="446"/>
      <c r="N100" s="155"/>
      <c r="O100" s="153"/>
      <c r="P100" s="154"/>
      <c r="Q100" s="153"/>
      <c r="R100" s="153"/>
    </row>
    <row r="101" spans="1:18" x14ac:dyDescent="0.25">
      <c r="A101" s="180"/>
      <c r="B101" s="499" t="s">
        <v>61</v>
      </c>
      <c r="C101" s="499"/>
      <c r="D101" s="499"/>
      <c r="E101" s="499"/>
      <c r="F101" s="499"/>
      <c r="G101" s="499"/>
      <c r="H101" s="499"/>
      <c r="I101" s="499"/>
      <c r="J101" s="499"/>
      <c r="K101" s="293"/>
      <c r="L101" s="295"/>
      <c r="M101" s="295"/>
      <c r="N101" s="155"/>
      <c r="O101" s="153"/>
      <c r="P101" s="154"/>
      <c r="Q101" s="153"/>
      <c r="R101" s="153"/>
    </row>
    <row r="102" spans="1:18" ht="130.15" customHeight="1" x14ac:dyDescent="0.25">
      <c r="A102" s="180"/>
      <c r="B102" s="493" t="s">
        <v>627</v>
      </c>
      <c r="C102" s="494"/>
      <c r="D102" s="494"/>
      <c r="E102" s="494"/>
      <c r="F102" s="494"/>
      <c r="G102" s="494"/>
      <c r="H102" s="494"/>
      <c r="I102" s="494"/>
      <c r="J102" s="495"/>
      <c r="K102" s="503" t="s">
        <v>597</v>
      </c>
      <c r="L102" s="503"/>
      <c r="M102" s="503"/>
      <c r="N102" s="155"/>
      <c r="O102" s="153"/>
      <c r="P102" s="154"/>
      <c r="Q102" s="153"/>
      <c r="R102" s="153"/>
    </row>
    <row r="103" spans="1:18" x14ac:dyDescent="0.25">
      <c r="A103" s="180"/>
      <c r="B103" s="138"/>
      <c r="C103" s="138"/>
      <c r="D103" s="138"/>
      <c r="E103" s="138"/>
      <c r="F103" s="138"/>
      <c r="G103" s="138"/>
      <c r="H103" s="138"/>
      <c r="I103" s="192"/>
      <c r="J103" s="192"/>
      <c r="K103" s="156"/>
      <c r="L103" s="157"/>
      <c r="M103" s="157"/>
      <c r="N103" s="155"/>
      <c r="O103" s="153"/>
      <c r="P103" s="154"/>
      <c r="Q103" s="153"/>
      <c r="R103" s="153"/>
    </row>
    <row r="104" spans="1:18" ht="65.099999999999994" customHeight="1" x14ac:dyDescent="0.25">
      <c r="A104" s="193"/>
      <c r="B104" s="147"/>
      <c r="C104" s="301" t="s">
        <v>305</v>
      </c>
      <c r="D104" s="149"/>
      <c r="E104" s="150"/>
      <c r="F104" s="150"/>
      <c r="G104" s="150"/>
      <c r="H104" s="148"/>
      <c r="I104" s="509" t="s">
        <v>62</v>
      </c>
      <c r="J104" s="509"/>
      <c r="K104" s="509"/>
      <c r="L104" s="509"/>
      <c r="M104" s="151"/>
      <c r="N104" s="152" t="s">
        <v>393</v>
      </c>
      <c r="O104" s="194" t="s">
        <v>369</v>
      </c>
      <c r="P104" s="195">
        <f>SUM(P107:P140)</f>
        <v>8</v>
      </c>
      <c r="Q104" s="173"/>
      <c r="R104" s="153"/>
    </row>
    <row r="105" spans="1:18" x14ac:dyDescent="0.25">
      <c r="A105" s="188"/>
      <c r="B105" s="166"/>
      <c r="C105" s="166"/>
      <c r="D105" s="166"/>
      <c r="E105" s="166"/>
      <c r="F105" s="166"/>
      <c r="G105" s="166"/>
      <c r="H105" s="166"/>
      <c r="I105" s="175"/>
      <c r="J105" s="175"/>
      <c r="K105" s="164"/>
      <c r="L105" s="165"/>
      <c r="M105" s="196"/>
      <c r="N105" s="189"/>
      <c r="O105" s="153"/>
      <c r="P105" s="154"/>
      <c r="Q105" s="173"/>
      <c r="R105" s="153"/>
    </row>
    <row r="106" spans="1:18" x14ac:dyDescent="0.25">
      <c r="A106" s="182"/>
      <c r="B106" s="138"/>
      <c r="C106" s="138"/>
      <c r="D106" s="138"/>
      <c r="E106" s="138"/>
      <c r="F106" s="138"/>
      <c r="G106" s="138"/>
      <c r="H106" s="138"/>
      <c r="I106" s="158"/>
      <c r="J106" s="158"/>
      <c r="K106" s="293"/>
      <c r="L106" s="294"/>
      <c r="M106" s="309"/>
      <c r="N106" s="155"/>
      <c r="O106" s="153"/>
      <c r="P106" s="154"/>
      <c r="Q106" s="173"/>
      <c r="R106" s="153"/>
    </row>
    <row r="107" spans="1:18" x14ac:dyDescent="0.25">
      <c r="A107" s="181"/>
      <c r="B107" s="298" t="s">
        <v>306</v>
      </c>
      <c r="C107" s="298"/>
      <c r="D107" s="295"/>
      <c r="E107" s="295"/>
      <c r="F107" s="295"/>
      <c r="G107" s="138"/>
      <c r="H107" s="138"/>
      <c r="I107" s="136" t="s">
        <v>12</v>
      </c>
      <c r="J107" s="136"/>
      <c r="K107" s="504" t="s">
        <v>13</v>
      </c>
      <c r="L107" s="504"/>
      <c r="M107" s="504"/>
      <c r="N107" s="377" t="s">
        <v>14</v>
      </c>
      <c r="O107" s="153"/>
      <c r="P107" s="154"/>
      <c r="Q107" s="173"/>
      <c r="R107" s="153"/>
    </row>
    <row r="108" spans="1:18" x14ac:dyDescent="0.25">
      <c r="A108" s="180"/>
      <c r="B108" s="295" t="s">
        <v>63</v>
      </c>
      <c r="C108" s="295"/>
      <c r="D108" s="413"/>
      <c r="E108" s="412"/>
      <c r="F108" s="412"/>
      <c r="G108" s="197"/>
      <c r="H108" s="397"/>
      <c r="I108" s="491" t="s">
        <v>519</v>
      </c>
      <c r="J108" s="492"/>
      <c r="K108" s="402" t="s">
        <v>297</v>
      </c>
      <c r="L108" s="431"/>
      <c r="M108" s="432"/>
      <c r="N108" s="379" t="s">
        <v>566</v>
      </c>
      <c r="O108" s="153"/>
      <c r="P108" s="154">
        <f>VLOOKUP(I108,Dropdowns!H2:I9,2,FALSE)</f>
        <v>2</v>
      </c>
      <c r="Q108" s="153"/>
      <c r="R108" s="153"/>
    </row>
    <row r="109" spans="1:18" x14ac:dyDescent="0.25">
      <c r="A109" s="180"/>
      <c r="B109" s="295"/>
      <c r="C109" s="295"/>
      <c r="D109" s="295"/>
      <c r="E109" s="295"/>
      <c r="F109" s="295"/>
      <c r="G109" s="138"/>
      <c r="H109" s="138"/>
      <c r="I109" s="197"/>
      <c r="J109" s="197"/>
      <c r="K109" s="447"/>
      <c r="L109" s="413"/>
      <c r="M109" s="448"/>
      <c r="N109" s="384"/>
      <c r="O109" s="153"/>
      <c r="P109" s="154"/>
      <c r="Q109" s="153"/>
      <c r="R109" s="153"/>
    </row>
    <row r="110" spans="1:18" x14ac:dyDescent="0.25">
      <c r="A110" s="180"/>
      <c r="B110" s="138" t="s">
        <v>464</v>
      </c>
      <c r="C110" s="138"/>
      <c r="D110" s="138"/>
      <c r="E110" s="138"/>
      <c r="F110" s="138"/>
      <c r="G110" s="138"/>
      <c r="H110" s="138"/>
      <c r="I110" s="138"/>
      <c r="J110" s="138"/>
      <c r="K110" s="293"/>
      <c r="L110" s="295"/>
      <c r="M110" s="309"/>
      <c r="N110" s="155"/>
      <c r="O110" s="153"/>
      <c r="P110" s="154"/>
      <c r="Q110" s="153"/>
      <c r="R110" s="153"/>
    </row>
    <row r="111" spans="1:18" ht="60" customHeight="1" x14ac:dyDescent="0.25">
      <c r="A111" s="180"/>
      <c r="B111" s="493" t="s">
        <v>628</v>
      </c>
      <c r="C111" s="494"/>
      <c r="D111" s="494"/>
      <c r="E111" s="494"/>
      <c r="F111" s="494"/>
      <c r="G111" s="494"/>
      <c r="H111" s="494"/>
      <c r="I111" s="494"/>
      <c r="J111" s="495"/>
      <c r="K111" s="293"/>
      <c r="L111" s="487" t="s">
        <v>64</v>
      </c>
      <c r="M111" s="488"/>
      <c r="N111" s="155"/>
      <c r="O111" s="153"/>
      <c r="P111" s="154"/>
      <c r="Q111" s="153"/>
      <c r="R111" s="153"/>
    </row>
    <row r="112" spans="1:18" x14ac:dyDescent="0.25">
      <c r="A112" s="180"/>
      <c r="B112" s="138"/>
      <c r="C112" s="138"/>
      <c r="D112" s="138"/>
      <c r="E112" s="138"/>
      <c r="F112" s="138"/>
      <c r="G112" s="138"/>
      <c r="H112" s="138"/>
      <c r="I112" s="158"/>
      <c r="J112" s="158"/>
      <c r="K112" s="310"/>
      <c r="L112" s="311"/>
      <c r="M112" s="448"/>
      <c r="N112" s="155"/>
      <c r="O112" s="153"/>
      <c r="P112" s="154"/>
      <c r="Q112" s="153"/>
      <c r="R112" s="153"/>
    </row>
    <row r="113" spans="1:18" x14ac:dyDescent="0.25">
      <c r="A113" s="181"/>
      <c r="B113" s="298" t="s">
        <v>333</v>
      </c>
      <c r="C113" s="298"/>
      <c r="D113" s="295"/>
      <c r="E113" s="295"/>
      <c r="F113" s="295"/>
      <c r="G113" s="295"/>
      <c r="H113" s="295"/>
      <c r="I113" s="158"/>
      <c r="J113" s="158"/>
      <c r="K113" s="293"/>
      <c r="L113" s="294"/>
      <c r="M113" s="309"/>
      <c r="N113" s="155"/>
      <c r="O113" s="153"/>
      <c r="P113" s="154"/>
      <c r="Q113" s="153"/>
      <c r="R113" s="153"/>
    </row>
    <row r="114" spans="1:18" ht="12.75" customHeight="1" x14ac:dyDescent="0.25">
      <c r="A114" s="180"/>
      <c r="B114" s="461" t="s">
        <v>65</v>
      </c>
      <c r="C114" s="461"/>
      <c r="D114" s="461"/>
      <c r="E114" s="461"/>
      <c r="F114" s="461"/>
      <c r="G114" s="461"/>
      <c r="H114" s="461"/>
      <c r="I114" s="491" t="s">
        <v>613</v>
      </c>
      <c r="J114" s="492"/>
      <c r="K114" s="402" t="s">
        <v>297</v>
      </c>
      <c r="L114" s="485" t="s">
        <v>571</v>
      </c>
      <c r="M114" s="486"/>
      <c r="N114" s="155"/>
      <c r="O114" s="153"/>
      <c r="P114" s="154">
        <f>IF(I114="YES",1,0)</f>
        <v>1</v>
      </c>
      <c r="Q114" s="153"/>
      <c r="R114" s="153"/>
    </row>
    <row r="115" spans="1:18" ht="12.75" customHeight="1" x14ac:dyDescent="0.25">
      <c r="A115" s="180"/>
      <c r="B115" s="461" t="s">
        <v>410</v>
      </c>
      <c r="C115" s="461"/>
      <c r="D115" s="461"/>
      <c r="E115" s="461"/>
      <c r="F115" s="461"/>
      <c r="G115" s="461"/>
      <c r="H115" s="461"/>
      <c r="I115" s="491" t="s">
        <v>614</v>
      </c>
      <c r="J115" s="492"/>
      <c r="K115" s="402" t="s">
        <v>297</v>
      </c>
      <c r="L115" s="485" t="s">
        <v>413</v>
      </c>
      <c r="M115" s="486"/>
      <c r="N115" s="155"/>
      <c r="O115" s="153"/>
      <c r="P115" s="154">
        <f t="shared" ref="P115:P116" si="0">IF(I115="YES",1,0)</f>
        <v>0</v>
      </c>
      <c r="Q115" s="153"/>
      <c r="R115" s="153"/>
    </row>
    <row r="116" spans="1:18" ht="12.75" customHeight="1" x14ac:dyDescent="0.25">
      <c r="A116" s="180"/>
      <c r="B116" s="429" t="s">
        <v>469</v>
      </c>
      <c r="C116" s="429"/>
      <c r="D116" s="429"/>
      <c r="E116" s="429"/>
      <c r="F116" s="429"/>
      <c r="G116" s="429"/>
      <c r="H116" s="429"/>
      <c r="I116" s="491" t="s">
        <v>613</v>
      </c>
      <c r="J116" s="492"/>
      <c r="K116" s="402" t="s">
        <v>297</v>
      </c>
      <c r="L116" s="485" t="s">
        <v>412</v>
      </c>
      <c r="M116" s="486"/>
      <c r="N116" s="155"/>
      <c r="O116" s="153"/>
      <c r="P116" s="154">
        <f t="shared" si="0"/>
        <v>1</v>
      </c>
      <c r="Q116" s="153"/>
      <c r="R116" s="153"/>
    </row>
    <row r="117" spans="1:18" x14ac:dyDescent="0.25">
      <c r="A117" s="180"/>
      <c r="B117" s="429"/>
      <c r="C117" s="429"/>
      <c r="D117" s="429"/>
      <c r="E117" s="429"/>
      <c r="F117" s="429"/>
      <c r="G117" s="429"/>
      <c r="H117" s="429"/>
      <c r="I117" s="168"/>
      <c r="J117" s="168"/>
      <c r="K117" s="310"/>
      <c r="L117" s="311"/>
      <c r="M117" s="448"/>
      <c r="N117" s="384"/>
      <c r="O117" s="153"/>
      <c r="P117" s="154"/>
      <c r="Q117" s="153"/>
      <c r="R117" s="153"/>
    </row>
    <row r="118" spans="1:18" x14ac:dyDescent="0.25">
      <c r="A118" s="180"/>
      <c r="B118" s="520" t="s">
        <v>298</v>
      </c>
      <c r="C118" s="520"/>
      <c r="D118" s="520"/>
      <c r="E118" s="351"/>
      <c r="F118" s="351"/>
      <c r="G118" s="351"/>
      <c r="H118" s="352"/>
      <c r="I118" s="138"/>
      <c r="J118" s="138"/>
      <c r="K118" s="450"/>
      <c r="L118" s="451"/>
      <c r="M118" s="452"/>
      <c r="N118" s="155"/>
      <c r="O118" s="153"/>
      <c r="P118" s="154"/>
      <c r="Q118" s="153"/>
      <c r="R118" s="153"/>
    </row>
    <row r="119" spans="1:18" ht="60" customHeight="1" x14ac:dyDescent="0.25">
      <c r="A119" s="180"/>
      <c r="B119" s="493" t="s">
        <v>623</v>
      </c>
      <c r="C119" s="494"/>
      <c r="D119" s="494"/>
      <c r="E119" s="494"/>
      <c r="F119" s="494"/>
      <c r="G119" s="494"/>
      <c r="H119" s="494"/>
      <c r="I119" s="494"/>
      <c r="J119" s="495"/>
      <c r="K119" s="450"/>
      <c r="L119" s="453"/>
      <c r="M119" s="452"/>
      <c r="N119" s="155"/>
      <c r="O119" s="153"/>
      <c r="P119" s="154"/>
      <c r="Q119" s="153"/>
      <c r="R119" s="153"/>
    </row>
    <row r="120" spans="1:18" x14ac:dyDescent="0.25">
      <c r="A120" s="180"/>
      <c r="B120" s="138"/>
      <c r="C120" s="138"/>
      <c r="D120" s="138"/>
      <c r="E120" s="138"/>
      <c r="F120" s="138"/>
      <c r="G120" s="138"/>
      <c r="H120" s="138"/>
      <c r="I120" s="158"/>
      <c r="J120" s="158"/>
      <c r="K120" s="293"/>
      <c r="L120" s="294"/>
      <c r="M120" s="446"/>
      <c r="N120" s="155"/>
      <c r="O120" s="153"/>
      <c r="P120" s="154"/>
      <c r="Q120" s="153"/>
      <c r="R120" s="153"/>
    </row>
    <row r="121" spans="1:18" x14ac:dyDescent="0.25">
      <c r="A121" s="181"/>
      <c r="B121" s="298" t="s">
        <v>411</v>
      </c>
      <c r="C121" s="298"/>
      <c r="D121" s="295"/>
      <c r="E121" s="295"/>
      <c r="F121" s="295"/>
      <c r="G121" s="295"/>
      <c r="H121" s="295"/>
      <c r="I121" s="158"/>
      <c r="J121" s="158"/>
      <c r="K121" s="293"/>
      <c r="L121" s="294"/>
      <c r="M121" s="295"/>
      <c r="N121" s="155"/>
      <c r="O121" s="153"/>
      <c r="P121" s="154"/>
      <c r="Q121" s="153"/>
      <c r="R121" s="153"/>
    </row>
    <row r="122" spans="1:18" s="200" customFormat="1" ht="13.9" customHeight="1" x14ac:dyDescent="0.2">
      <c r="A122" s="198"/>
      <c r="B122" s="312" t="s">
        <v>414</v>
      </c>
      <c r="C122" s="312"/>
      <c r="D122" s="312"/>
      <c r="E122" s="312"/>
      <c r="F122" s="312"/>
      <c r="G122" s="312"/>
      <c r="H122" s="312"/>
      <c r="I122" s="491" t="s">
        <v>613</v>
      </c>
      <c r="J122" s="492"/>
      <c r="K122" s="402" t="s">
        <v>297</v>
      </c>
      <c r="L122" s="312"/>
      <c r="M122" s="454"/>
      <c r="N122" s="385"/>
      <c r="O122" s="199"/>
      <c r="P122" s="154">
        <f>IF(I122="YES",1,0)</f>
        <v>1</v>
      </c>
      <c r="Q122" s="199"/>
      <c r="R122" s="199"/>
    </row>
    <row r="123" spans="1:18" s="200" customFormat="1" ht="13.9" customHeight="1" x14ac:dyDescent="0.2">
      <c r="A123" s="198"/>
      <c r="B123" s="312" t="s">
        <v>416</v>
      </c>
      <c r="C123" s="312"/>
      <c r="D123" s="312"/>
      <c r="E123" s="312"/>
      <c r="F123" s="312"/>
      <c r="G123" s="312"/>
      <c r="H123" s="312"/>
      <c r="I123" s="491" t="s">
        <v>613</v>
      </c>
      <c r="J123" s="492"/>
      <c r="K123" s="402" t="s">
        <v>297</v>
      </c>
      <c r="L123" s="312"/>
      <c r="M123" s="454"/>
      <c r="N123" s="385"/>
      <c r="O123" s="199"/>
      <c r="P123" s="154">
        <f>IF(I123="YES",1,0)</f>
        <v>1</v>
      </c>
      <c r="Q123" s="199"/>
      <c r="R123" s="199"/>
    </row>
    <row r="124" spans="1:18" s="200" customFormat="1" ht="13.9" customHeight="1" x14ac:dyDescent="0.2">
      <c r="A124" s="198"/>
      <c r="B124" s="312" t="s">
        <v>415</v>
      </c>
      <c r="C124" s="312"/>
      <c r="D124" s="312"/>
      <c r="E124" s="312"/>
      <c r="F124" s="312"/>
      <c r="G124" s="312"/>
      <c r="H124" s="312"/>
      <c r="I124" s="158"/>
      <c r="J124" s="158"/>
      <c r="K124" s="455"/>
      <c r="L124" s="312"/>
      <c r="M124" s="454"/>
      <c r="N124" s="385"/>
      <c r="O124" s="199"/>
      <c r="P124" s="201"/>
      <c r="Q124" s="199"/>
      <c r="R124" s="199"/>
    </row>
    <row r="125" spans="1:18" s="200" customFormat="1" ht="13.9" customHeight="1" x14ac:dyDescent="0.2">
      <c r="A125" s="198"/>
      <c r="B125" s="312" t="s">
        <v>417</v>
      </c>
      <c r="C125" s="312"/>
      <c r="D125" s="312"/>
      <c r="E125" s="312"/>
      <c r="F125" s="312"/>
      <c r="G125" s="312"/>
      <c r="H125" s="312"/>
      <c r="I125" s="491" t="s">
        <v>613</v>
      </c>
      <c r="J125" s="492"/>
      <c r="K125" s="402" t="s">
        <v>297</v>
      </c>
      <c r="L125" s="312"/>
      <c r="M125" s="454"/>
      <c r="N125" s="385"/>
      <c r="O125" s="199"/>
      <c r="P125" s="154">
        <f>IF(I125="YES",1,0)</f>
        <v>1</v>
      </c>
      <c r="Q125" s="199"/>
      <c r="R125" s="199"/>
    </row>
    <row r="126" spans="1:18" s="200" customFormat="1" x14ac:dyDescent="0.2">
      <c r="A126" s="198"/>
      <c r="B126" s="312" t="s">
        <v>560</v>
      </c>
      <c r="C126" s="312"/>
      <c r="D126" s="312"/>
      <c r="E126" s="312"/>
      <c r="F126" s="312"/>
      <c r="G126" s="312"/>
      <c r="H126" s="312"/>
      <c r="I126" s="491" t="s">
        <v>614</v>
      </c>
      <c r="J126" s="492"/>
      <c r="K126" s="402" t="s">
        <v>297</v>
      </c>
      <c r="L126" s="456" t="s">
        <v>584</v>
      </c>
      <c r="M126" s="454"/>
      <c r="N126" s="385"/>
      <c r="O126" s="199"/>
      <c r="P126" s="154">
        <f>IF(I126="YES",1,0)</f>
        <v>0</v>
      </c>
      <c r="Q126" s="199"/>
      <c r="R126" s="199"/>
    </row>
    <row r="127" spans="1:18" s="200" customFormat="1" x14ac:dyDescent="0.2">
      <c r="A127" s="198"/>
      <c r="B127" s="312" t="s">
        <v>418</v>
      </c>
      <c r="C127" s="312"/>
      <c r="D127" s="312"/>
      <c r="E127" s="312"/>
      <c r="F127" s="312"/>
      <c r="G127" s="312"/>
      <c r="H127" s="312"/>
      <c r="I127" s="491" t="s">
        <v>613</v>
      </c>
      <c r="J127" s="492"/>
      <c r="K127" s="402" t="s">
        <v>297</v>
      </c>
      <c r="L127" s="479" t="s">
        <v>598</v>
      </c>
      <c r="M127" s="480"/>
      <c r="N127" s="386"/>
      <c r="O127" s="199"/>
      <c r="P127" s="154">
        <f>IF(I127="YES",1,0)</f>
        <v>1</v>
      </c>
      <c r="Q127" s="199"/>
      <c r="R127" s="199"/>
    </row>
    <row r="128" spans="1:18" x14ac:dyDescent="0.25">
      <c r="A128" s="180"/>
      <c r="B128" s="295"/>
      <c r="C128" s="295"/>
      <c r="D128" s="295"/>
      <c r="E128" s="295"/>
      <c r="F128" s="295"/>
      <c r="G128" s="295"/>
      <c r="H128" s="295"/>
      <c r="I128" s="138"/>
      <c r="J128" s="138"/>
      <c r="K128" s="457"/>
      <c r="L128" s="479"/>
      <c r="M128" s="480"/>
      <c r="N128" s="384"/>
      <c r="O128" s="153"/>
      <c r="P128" s="154"/>
      <c r="Q128" s="153"/>
      <c r="R128" s="153"/>
    </row>
    <row r="129" spans="1:18" ht="12.75" customHeight="1" x14ac:dyDescent="0.25">
      <c r="A129" s="180"/>
      <c r="B129" s="521" t="s">
        <v>561</v>
      </c>
      <c r="C129" s="521"/>
      <c r="D129" s="521"/>
      <c r="E129" s="521"/>
      <c r="F129" s="521"/>
      <c r="G129" s="521"/>
      <c r="H129" s="521"/>
      <c r="I129" s="521"/>
      <c r="J129" s="521"/>
      <c r="K129" s="457"/>
      <c r="L129" s="458"/>
      <c r="M129" s="439"/>
      <c r="N129" s="384"/>
      <c r="O129" s="153"/>
      <c r="P129" s="154"/>
      <c r="Q129" s="153"/>
      <c r="R129" s="153"/>
    </row>
    <row r="130" spans="1:18" ht="67.5" customHeight="1" x14ac:dyDescent="0.25">
      <c r="A130" s="180"/>
      <c r="B130" s="493" t="s">
        <v>629</v>
      </c>
      <c r="C130" s="494"/>
      <c r="D130" s="494"/>
      <c r="E130" s="494"/>
      <c r="F130" s="494"/>
      <c r="G130" s="494"/>
      <c r="H130" s="494"/>
      <c r="I130" s="494"/>
      <c r="J130" s="495"/>
      <c r="K130" s="459"/>
      <c r="L130" s="485" t="s">
        <v>421</v>
      </c>
      <c r="M130" s="486"/>
      <c r="N130" s="384"/>
      <c r="O130" s="153"/>
      <c r="P130" s="154"/>
      <c r="Q130" s="153"/>
      <c r="R130" s="153"/>
    </row>
    <row r="131" spans="1:18" x14ac:dyDescent="0.25">
      <c r="A131" s="160"/>
      <c r="B131" s="160"/>
      <c r="C131" s="160"/>
      <c r="D131" s="145"/>
      <c r="E131" s="160"/>
      <c r="F131" s="160"/>
      <c r="G131" s="160"/>
      <c r="H131" s="145"/>
      <c r="I131" s="160"/>
      <c r="J131" s="160"/>
      <c r="K131" s="434"/>
      <c r="L131" s="296"/>
      <c r="M131" s="296"/>
      <c r="N131" s="384"/>
      <c r="O131" s="153"/>
      <c r="P131" s="154"/>
      <c r="Q131" s="153"/>
      <c r="R131" s="153"/>
    </row>
    <row r="132" spans="1:18" x14ac:dyDescent="0.25">
      <c r="A132" s="160"/>
      <c r="B132" s="137" t="s">
        <v>419</v>
      </c>
      <c r="C132" s="298"/>
      <c r="D132" s="295"/>
      <c r="E132" s="295"/>
      <c r="F132" s="295"/>
      <c r="G132" s="295"/>
      <c r="H132" s="295"/>
      <c r="I132" s="160"/>
      <c r="J132" s="160"/>
      <c r="K132" s="434"/>
      <c r="L132" s="296"/>
      <c r="M132" s="296"/>
      <c r="N132" s="384"/>
      <c r="O132" s="153"/>
      <c r="P132" s="154"/>
      <c r="Q132" s="153"/>
      <c r="R132" s="153"/>
    </row>
    <row r="133" spans="1:18" ht="12.75" customHeight="1" x14ac:dyDescent="0.25">
      <c r="A133" s="160"/>
      <c r="B133" s="139" t="s">
        <v>420</v>
      </c>
      <c r="C133" s="294"/>
      <c r="D133" s="294"/>
      <c r="E133" s="319"/>
      <c r="F133" s="319"/>
      <c r="G133" s="319"/>
      <c r="H133" s="294"/>
      <c r="I133" s="552"/>
      <c r="J133" s="552"/>
      <c r="K133" s="459"/>
      <c r="L133" s="487" t="s">
        <v>585</v>
      </c>
      <c r="M133" s="488"/>
      <c r="N133" s="379" t="s">
        <v>564</v>
      </c>
      <c r="O133" s="153"/>
      <c r="P133" s="154"/>
      <c r="Q133" s="153"/>
      <c r="R133" s="153"/>
    </row>
    <row r="134" spans="1:18" ht="12.75" customHeight="1" x14ac:dyDescent="0.25">
      <c r="A134" s="160"/>
      <c r="B134" s="139" t="s">
        <v>528</v>
      </c>
      <c r="C134" s="314"/>
      <c r="D134" s="296"/>
      <c r="E134" s="314"/>
      <c r="F134" s="314"/>
      <c r="G134" s="314"/>
      <c r="H134" s="296"/>
      <c r="I134" s="553" t="str">
        <f>_xlfn.SINGLE(Embodied_Carbon_Total)</f>
        <v>9.5 kgCO2e/sf-yr.</v>
      </c>
      <c r="J134" s="553"/>
      <c r="K134" s="414" t="s">
        <v>525</v>
      </c>
      <c r="L134" s="487"/>
      <c r="M134" s="488"/>
      <c r="N134" s="379" t="s">
        <v>565</v>
      </c>
      <c r="O134" s="153"/>
      <c r="P134" s="154"/>
      <c r="Q134" s="153"/>
      <c r="R134" s="153"/>
    </row>
    <row r="135" spans="1:18" ht="12.75" customHeight="1" x14ac:dyDescent="0.25">
      <c r="A135" s="160"/>
      <c r="B135" s="139" t="s">
        <v>529</v>
      </c>
      <c r="C135" s="314"/>
      <c r="D135" s="296"/>
      <c r="E135" s="314"/>
      <c r="F135" s="314"/>
      <c r="G135" s="314"/>
      <c r="H135" s="296"/>
      <c r="I135" s="553">
        <f>(Operational_Carbon_Annual_Total)*10</f>
        <v>0</v>
      </c>
      <c r="J135" s="553"/>
      <c r="K135" s="414" t="s">
        <v>525</v>
      </c>
      <c r="L135" s="487"/>
      <c r="M135" s="488"/>
      <c r="N135" s="384"/>
      <c r="O135" s="153"/>
      <c r="P135" s="154"/>
      <c r="Q135" s="153"/>
      <c r="R135" s="153"/>
    </row>
    <row r="136" spans="1:18" ht="12.75" customHeight="1" x14ac:dyDescent="0.25">
      <c r="A136" s="160"/>
      <c r="B136" s="139" t="s">
        <v>521</v>
      </c>
      <c r="C136" s="314"/>
      <c r="D136" s="296"/>
      <c r="E136" s="314"/>
      <c r="F136" s="314"/>
      <c r="G136" s="314"/>
      <c r="H136" s="296"/>
      <c r="I136" s="549">
        <v>190</v>
      </c>
      <c r="J136" s="549"/>
      <c r="K136" s="414" t="s">
        <v>526</v>
      </c>
      <c r="L136" s="487"/>
      <c r="M136" s="488"/>
      <c r="N136" s="384"/>
      <c r="O136" s="153"/>
      <c r="P136" s="154"/>
      <c r="Q136" s="153"/>
      <c r="R136" s="153"/>
    </row>
    <row r="137" spans="1:18" ht="12.75" customHeight="1" x14ac:dyDescent="0.25">
      <c r="A137" s="160"/>
      <c r="B137" s="139"/>
      <c r="C137" s="314"/>
      <c r="D137" s="296"/>
      <c r="E137" s="314"/>
      <c r="F137" s="314"/>
      <c r="G137" s="314"/>
      <c r="H137" s="296"/>
      <c r="I137" s="523">
        <v>0.19</v>
      </c>
      <c r="J137" s="523"/>
      <c r="K137" s="414" t="s">
        <v>527</v>
      </c>
      <c r="L137" s="487"/>
      <c r="M137" s="488"/>
      <c r="N137" s="384"/>
      <c r="O137" s="153"/>
      <c r="P137" s="154"/>
      <c r="Q137" s="153"/>
      <c r="R137" s="153"/>
    </row>
    <row r="138" spans="1:18" ht="12.75" customHeight="1" x14ac:dyDescent="0.25">
      <c r="A138" s="160"/>
      <c r="B138" s="398" t="s">
        <v>522</v>
      </c>
      <c r="C138" s="349"/>
      <c r="D138" s="350"/>
      <c r="E138" s="349"/>
      <c r="F138" s="349"/>
      <c r="G138" s="349"/>
      <c r="H138" s="350"/>
      <c r="I138" s="526" cm="1">
        <f t="array" ref="I138">IFERROR((Embodied_Carbon_Total+I135)*I137,0)</f>
        <v>0</v>
      </c>
      <c r="J138" s="526"/>
      <c r="K138" s="460" t="s">
        <v>527</v>
      </c>
      <c r="L138" s="487"/>
      <c r="M138" s="488"/>
      <c r="N138" s="384"/>
      <c r="O138" s="153"/>
      <c r="P138" s="154"/>
      <c r="Q138" s="153"/>
      <c r="R138" s="153"/>
    </row>
    <row r="139" spans="1:18" x14ac:dyDescent="0.25">
      <c r="A139" s="160"/>
      <c r="B139" s="398" t="s">
        <v>523</v>
      </c>
      <c r="C139" s="349"/>
      <c r="D139" s="350"/>
      <c r="E139" s="349"/>
      <c r="F139" s="349"/>
      <c r="G139" s="349"/>
      <c r="H139" s="350"/>
      <c r="I139" s="527">
        <f>IFERROR(I138/Area_Building,"")</f>
        <v>0</v>
      </c>
      <c r="J139" s="527"/>
      <c r="K139" s="298" t="s">
        <v>524</v>
      </c>
      <c r="L139" s="487"/>
      <c r="M139" s="488"/>
      <c r="N139" s="384"/>
      <c r="O139" s="153"/>
      <c r="P139" s="154"/>
      <c r="Q139" s="153"/>
      <c r="R139" s="153"/>
    </row>
    <row r="140" spans="1:18" x14ac:dyDescent="0.25">
      <c r="A140" s="180"/>
      <c r="B140" s="295"/>
      <c r="C140" s="295"/>
      <c r="D140" s="295"/>
      <c r="E140" s="295"/>
      <c r="F140" s="295"/>
      <c r="G140" s="295"/>
      <c r="H140" s="295"/>
      <c r="I140" s="158"/>
      <c r="J140" s="158"/>
      <c r="K140" s="310"/>
      <c r="L140" s="311"/>
      <c r="M140" s="313"/>
      <c r="N140" s="384"/>
      <c r="O140" s="153"/>
      <c r="P140" s="154"/>
      <c r="Q140" s="153"/>
      <c r="R140" s="153"/>
    </row>
    <row r="141" spans="1:18" s="23" customFormat="1" ht="65.099999999999994" customHeight="1" x14ac:dyDescent="0.25">
      <c r="A141" s="305"/>
      <c r="B141" s="147"/>
      <c r="C141" s="301" t="s">
        <v>307</v>
      </c>
      <c r="D141" s="149"/>
      <c r="E141" s="150"/>
      <c r="F141" s="150"/>
      <c r="G141" s="150"/>
      <c r="H141" s="148"/>
      <c r="I141" s="534" t="s">
        <v>66</v>
      </c>
      <c r="J141" s="534"/>
      <c r="K141" s="534"/>
      <c r="L141" s="534"/>
      <c r="M141" s="147"/>
      <c r="N141" s="152" t="s">
        <v>393</v>
      </c>
      <c r="O141" s="306" t="s">
        <v>370</v>
      </c>
      <c r="P141" s="307">
        <f>SUM(P142:P154)</f>
        <v>8</v>
      </c>
      <c r="Q141" s="308"/>
      <c r="R141" s="303"/>
    </row>
    <row r="142" spans="1:18" x14ac:dyDescent="0.25">
      <c r="A142" s="408"/>
      <c r="B142" s="409"/>
      <c r="C142" s="409"/>
      <c r="D142" s="409"/>
      <c r="E142" s="409"/>
      <c r="F142" s="409"/>
      <c r="G142" s="409"/>
      <c r="H142" s="409"/>
      <c r="I142" s="175"/>
      <c r="J142" s="175"/>
      <c r="K142" s="399"/>
      <c r="L142" s="400"/>
      <c r="M142" s="401"/>
      <c r="N142" s="167"/>
      <c r="O142" s="153"/>
      <c r="P142" s="154"/>
      <c r="Q142" s="173"/>
      <c r="R142" s="153"/>
    </row>
    <row r="143" spans="1:18" x14ac:dyDescent="0.25">
      <c r="A143" s="410"/>
      <c r="B143" s="295"/>
      <c r="C143" s="295"/>
      <c r="D143" s="295"/>
      <c r="E143" s="295"/>
      <c r="F143" s="295"/>
      <c r="G143" s="295"/>
      <c r="H143" s="295"/>
      <c r="I143" s="136" t="s">
        <v>12</v>
      </c>
      <c r="J143" s="136"/>
      <c r="K143" s="504" t="s">
        <v>13</v>
      </c>
      <c r="L143" s="504"/>
      <c r="M143" s="504"/>
      <c r="N143" s="377" t="s">
        <v>14</v>
      </c>
      <c r="O143" s="153"/>
      <c r="P143" s="154"/>
      <c r="Q143" s="173"/>
      <c r="R143" s="153"/>
    </row>
    <row r="144" spans="1:18" ht="14.45" customHeight="1" x14ac:dyDescent="0.25">
      <c r="A144" s="411"/>
      <c r="B144" s="295" t="s">
        <v>308</v>
      </c>
      <c r="C144" s="295"/>
      <c r="D144" s="295"/>
      <c r="E144" s="295"/>
      <c r="F144" s="295"/>
      <c r="G144" s="295"/>
      <c r="H144" s="295"/>
      <c r="I144" s="491" t="s">
        <v>615</v>
      </c>
      <c r="J144" s="492"/>
      <c r="K144" s="402" t="s">
        <v>297</v>
      </c>
      <c r="L144" s="502" t="s">
        <v>67</v>
      </c>
      <c r="M144" s="508"/>
      <c r="N144" s="141"/>
      <c r="O144" s="153"/>
      <c r="P144" s="154"/>
      <c r="Q144" s="153"/>
      <c r="R144" s="153"/>
    </row>
    <row r="145" spans="1:18" ht="14.45" customHeight="1" x14ac:dyDescent="0.25">
      <c r="A145" s="411"/>
      <c r="B145" s="295" t="s">
        <v>293</v>
      </c>
      <c r="C145" s="295"/>
      <c r="D145" s="295"/>
      <c r="E145" s="295"/>
      <c r="F145" s="295"/>
      <c r="G145" s="295"/>
      <c r="H145" s="295"/>
      <c r="I145" s="491" t="s">
        <v>613</v>
      </c>
      <c r="J145" s="492"/>
      <c r="K145" s="402" t="s">
        <v>297</v>
      </c>
      <c r="L145" s="535" t="s">
        <v>572</v>
      </c>
      <c r="M145" s="536"/>
      <c r="N145" s="379"/>
      <c r="O145" s="153"/>
      <c r="P145" s="154">
        <f>IF(I145="YES",2,0)</f>
        <v>2</v>
      </c>
      <c r="Q145" s="153"/>
      <c r="R145" s="153"/>
    </row>
    <row r="146" spans="1:18" ht="14.45" customHeight="1" x14ac:dyDescent="0.25">
      <c r="A146" s="411"/>
      <c r="B146" s="295" t="s">
        <v>422</v>
      </c>
      <c r="C146" s="295"/>
      <c r="D146" s="295"/>
      <c r="E146" s="295"/>
      <c r="F146" s="295"/>
      <c r="G146" s="295"/>
      <c r="H146" s="295"/>
      <c r="I146" s="491" t="s">
        <v>613</v>
      </c>
      <c r="J146" s="492"/>
      <c r="K146" s="402" t="s">
        <v>297</v>
      </c>
      <c r="L146" s="502" t="s">
        <v>283</v>
      </c>
      <c r="M146" s="508"/>
      <c r="N146" s="379"/>
      <c r="O146" s="153"/>
      <c r="P146" s="154">
        <f>IF(I146="YES",2,0)</f>
        <v>2</v>
      </c>
      <c r="Q146" s="153"/>
      <c r="R146" s="153"/>
    </row>
    <row r="147" spans="1:18" ht="14.45" customHeight="1" x14ac:dyDescent="0.25">
      <c r="A147" s="411"/>
      <c r="B147" s="295" t="s">
        <v>389</v>
      </c>
      <c r="C147" s="295"/>
      <c r="D147" s="295"/>
      <c r="E147" s="295"/>
      <c r="F147" s="295"/>
      <c r="G147" s="295"/>
      <c r="H147" s="295"/>
      <c r="I147" s="544">
        <v>1</v>
      </c>
      <c r="J147" s="545"/>
      <c r="K147" s="402"/>
      <c r="L147" s="502"/>
      <c r="M147" s="508"/>
      <c r="N147" s="141"/>
      <c r="O147" s="153"/>
      <c r="P147" s="201">
        <f>IF(I147&lt;0.5,0,IF(I147&lt;0.75,1,2))</f>
        <v>2</v>
      </c>
      <c r="Q147" s="153"/>
      <c r="R147" s="153"/>
    </row>
    <row r="148" spans="1:18" ht="13.15" customHeight="1" x14ac:dyDescent="0.25">
      <c r="A148" s="411"/>
      <c r="B148" s="295" t="s">
        <v>294</v>
      </c>
      <c r="C148" s="295"/>
      <c r="D148" s="295"/>
      <c r="E148" s="295"/>
      <c r="F148" s="295"/>
      <c r="G148" s="295"/>
      <c r="H148" s="295"/>
      <c r="I148" s="491" t="s">
        <v>613</v>
      </c>
      <c r="J148" s="492"/>
      <c r="K148" s="402" t="s">
        <v>297</v>
      </c>
      <c r="L148" s="502" t="s">
        <v>68</v>
      </c>
      <c r="M148" s="508"/>
      <c r="N148" s="379" t="s">
        <v>338</v>
      </c>
      <c r="O148" s="153"/>
      <c r="P148" s="154">
        <f>IF(I148="YES",2,0)</f>
        <v>2</v>
      </c>
      <c r="Q148" s="153"/>
      <c r="R148" s="153"/>
    </row>
    <row r="149" spans="1:18" x14ac:dyDescent="0.25">
      <c r="A149" s="411"/>
      <c r="B149" s="412"/>
      <c r="C149" s="412"/>
      <c r="D149" s="413"/>
      <c r="E149" s="412"/>
      <c r="F149" s="412"/>
      <c r="G149" s="412"/>
      <c r="H149" s="413"/>
      <c r="I149" s="197"/>
      <c r="J149" s="197"/>
      <c r="K149" s="403"/>
      <c r="L149" s="502"/>
      <c r="M149" s="508"/>
      <c r="N149" s="379"/>
      <c r="O149" s="153"/>
      <c r="P149" s="154"/>
      <c r="Q149" s="153"/>
      <c r="R149" s="153"/>
    </row>
    <row r="150" spans="1:18" ht="13.15" customHeight="1" x14ac:dyDescent="0.25">
      <c r="A150" s="411"/>
      <c r="B150" s="295" t="s">
        <v>339</v>
      </c>
      <c r="C150" s="295"/>
      <c r="D150" s="295"/>
      <c r="E150" s="295"/>
      <c r="F150" s="295"/>
      <c r="G150" s="295"/>
      <c r="H150" s="295"/>
      <c r="I150" s="491" t="s">
        <v>614</v>
      </c>
      <c r="J150" s="492"/>
      <c r="K150" s="402" t="s">
        <v>297</v>
      </c>
      <c r="L150" s="487" t="s">
        <v>586</v>
      </c>
      <c r="M150" s="488"/>
      <c r="N150" s="379" t="s">
        <v>388</v>
      </c>
      <c r="O150" s="153"/>
      <c r="P150" s="154">
        <f>IF(I150="YES",2,0)</f>
        <v>0</v>
      </c>
      <c r="Q150" s="153"/>
      <c r="R150" s="153"/>
    </row>
    <row r="151" spans="1:18" ht="13.15" customHeight="1" x14ac:dyDescent="0.25">
      <c r="A151" s="411"/>
      <c r="B151" s="295" t="s">
        <v>341</v>
      </c>
      <c r="C151" s="295"/>
      <c r="D151" s="295"/>
      <c r="E151" s="295"/>
      <c r="F151" s="295"/>
      <c r="G151" s="295"/>
      <c r="H151" s="295"/>
      <c r="I151" s="491"/>
      <c r="J151" s="492"/>
      <c r="K151" s="402"/>
      <c r="L151" s="487"/>
      <c r="M151" s="488"/>
      <c r="N151" s="379" t="s">
        <v>340</v>
      </c>
      <c r="O151" s="153"/>
      <c r="P151" s="154"/>
      <c r="Q151" s="153"/>
      <c r="R151" s="153"/>
    </row>
    <row r="152" spans="1:18" x14ac:dyDescent="0.25">
      <c r="A152" s="411"/>
      <c r="B152" s="412"/>
      <c r="C152" s="412"/>
      <c r="D152" s="413"/>
      <c r="E152" s="412"/>
      <c r="F152" s="412"/>
      <c r="G152" s="412"/>
      <c r="H152" s="413"/>
      <c r="I152" s="197"/>
      <c r="J152" s="197"/>
      <c r="K152" s="403"/>
      <c r="L152" s="487"/>
      <c r="M152" s="488"/>
      <c r="N152" s="387"/>
      <c r="O152" s="153"/>
      <c r="P152" s="154"/>
      <c r="Q152" s="153"/>
      <c r="R152" s="153"/>
    </row>
    <row r="153" spans="1:18" x14ac:dyDescent="0.25">
      <c r="A153" s="411"/>
      <c r="B153" s="295" t="s">
        <v>69</v>
      </c>
      <c r="C153" s="295"/>
      <c r="D153" s="295"/>
      <c r="E153" s="414"/>
      <c r="F153" s="414"/>
      <c r="G153" s="414"/>
      <c r="H153" s="295"/>
      <c r="I153" s="138"/>
      <c r="J153" s="138"/>
      <c r="K153" s="403"/>
      <c r="L153" s="294"/>
      <c r="M153" s="404"/>
      <c r="N153" s="379"/>
      <c r="O153" s="153"/>
      <c r="P153" s="154"/>
      <c r="Q153" s="153"/>
      <c r="R153" s="153"/>
    </row>
    <row r="154" spans="1:18" ht="70.150000000000006" customHeight="1" x14ac:dyDescent="0.25">
      <c r="A154" s="180"/>
      <c r="B154" s="493" t="s">
        <v>616</v>
      </c>
      <c r="C154" s="494"/>
      <c r="D154" s="494"/>
      <c r="E154" s="494"/>
      <c r="F154" s="494"/>
      <c r="G154" s="494"/>
      <c r="H154" s="494"/>
      <c r="I154" s="494"/>
      <c r="J154" s="495"/>
      <c r="K154" s="547" t="s">
        <v>312</v>
      </c>
      <c r="L154" s="547"/>
      <c r="M154" s="548"/>
      <c r="N154" s="388"/>
      <c r="O154" s="153"/>
      <c r="P154" s="154"/>
      <c r="Q154" s="153"/>
      <c r="R154" s="153"/>
    </row>
    <row r="155" spans="1:18" x14ac:dyDescent="0.25">
      <c r="A155" s="180"/>
      <c r="B155" s="138"/>
      <c r="C155" s="138"/>
      <c r="D155" s="138"/>
      <c r="E155" s="138"/>
      <c r="F155" s="138"/>
      <c r="G155" s="138"/>
      <c r="H155" s="138"/>
      <c r="I155" s="158"/>
      <c r="J155" s="158"/>
      <c r="K155" s="405"/>
      <c r="L155" s="406"/>
      <c r="M155" s="407"/>
      <c r="N155" s="161"/>
      <c r="O155" s="153"/>
      <c r="P155" s="154"/>
      <c r="Q155" s="153"/>
      <c r="R155" s="153"/>
    </row>
    <row r="156" spans="1:18" s="23" customFormat="1" ht="65.099999999999994" customHeight="1" x14ac:dyDescent="0.25">
      <c r="A156" s="299"/>
      <c r="B156" s="147"/>
      <c r="C156" s="301" t="s">
        <v>309</v>
      </c>
      <c r="D156" s="149"/>
      <c r="E156" s="150"/>
      <c r="F156" s="150"/>
      <c r="G156" s="150"/>
      <c r="H156" s="148"/>
      <c r="I156" s="534" t="s">
        <v>70</v>
      </c>
      <c r="J156" s="534"/>
      <c r="K156" s="534"/>
      <c r="L156" s="534"/>
      <c r="M156" s="534"/>
      <c r="N156" s="152" t="s">
        <v>393</v>
      </c>
      <c r="O156" s="306" t="s">
        <v>371</v>
      </c>
      <c r="P156" s="307">
        <f>SUM(P157:P169)</f>
        <v>8.3333333333333339</v>
      </c>
      <c r="Q156" s="315"/>
      <c r="R156" s="303"/>
    </row>
    <row r="157" spans="1:18" x14ac:dyDescent="0.25">
      <c r="A157" s="418"/>
      <c r="B157" s="409"/>
      <c r="C157" s="409"/>
      <c r="D157" s="409"/>
      <c r="E157" s="409"/>
      <c r="F157" s="409"/>
      <c r="G157" s="409"/>
      <c r="H157" s="409"/>
      <c r="I157" s="175"/>
      <c r="J157" s="175"/>
      <c r="K157" s="415"/>
      <c r="L157" s="416"/>
      <c r="M157" s="417"/>
      <c r="N157" s="204"/>
      <c r="O157" s="153"/>
      <c r="P157" s="154"/>
      <c r="Q157" s="153"/>
      <c r="R157" s="153"/>
    </row>
    <row r="158" spans="1:18" x14ac:dyDescent="0.25">
      <c r="A158" s="411"/>
      <c r="B158" s="295"/>
      <c r="C158" s="295"/>
      <c r="D158" s="295"/>
      <c r="E158" s="295"/>
      <c r="F158" s="295"/>
      <c r="G158" s="295"/>
      <c r="H158" s="295"/>
      <c r="I158" s="136" t="s">
        <v>12</v>
      </c>
      <c r="J158" s="136"/>
      <c r="K158" s="504" t="s">
        <v>13</v>
      </c>
      <c r="L158" s="504"/>
      <c r="M158" s="504"/>
      <c r="N158" s="377" t="s">
        <v>14</v>
      </c>
      <c r="O158" s="153"/>
      <c r="P158" s="154"/>
      <c r="Q158" s="153"/>
      <c r="R158" s="153"/>
    </row>
    <row r="159" spans="1:18" ht="13.15" customHeight="1" x14ac:dyDescent="0.25">
      <c r="A159" s="411"/>
      <c r="B159" s="295" t="s">
        <v>71</v>
      </c>
      <c r="C159" s="295"/>
      <c r="D159" s="295"/>
      <c r="E159" s="295"/>
      <c r="F159" s="295"/>
      <c r="G159" s="295"/>
      <c r="H159" s="295"/>
      <c r="I159" s="496" t="s">
        <v>613</v>
      </c>
      <c r="J159" s="496"/>
      <c r="K159" s="402" t="s">
        <v>297</v>
      </c>
      <c r="L159" s="485" t="s">
        <v>72</v>
      </c>
      <c r="M159" s="486"/>
      <c r="N159" s="141"/>
      <c r="O159" s="153"/>
      <c r="P159" s="154">
        <f>IF(I159="YES",(10/ROWS($I$159:$J$164)),0)</f>
        <v>1.6666666666666667</v>
      </c>
      <c r="Q159" s="153"/>
      <c r="R159" s="153"/>
    </row>
    <row r="160" spans="1:18" ht="13.15" customHeight="1" x14ac:dyDescent="0.25">
      <c r="A160" s="410"/>
      <c r="B160" s="295" t="s">
        <v>423</v>
      </c>
      <c r="C160" s="295"/>
      <c r="D160" s="295"/>
      <c r="E160" s="295"/>
      <c r="F160" s="295"/>
      <c r="G160" s="295"/>
      <c r="H160" s="295"/>
      <c r="I160" s="496" t="s">
        <v>614</v>
      </c>
      <c r="J160" s="496"/>
      <c r="K160" s="402" t="s">
        <v>297</v>
      </c>
      <c r="L160" s="530" t="s">
        <v>73</v>
      </c>
      <c r="M160" s="531"/>
      <c r="N160" s="141"/>
      <c r="O160" s="153"/>
      <c r="P160" s="154">
        <f>IF(I160="NO",(10/ROWS($I$159:$J$164)),0)</f>
        <v>1.6666666666666667</v>
      </c>
      <c r="Q160" s="153"/>
      <c r="R160" s="153"/>
    </row>
    <row r="161" spans="1:18" ht="13.15" customHeight="1" x14ac:dyDescent="0.25">
      <c r="A161" s="410"/>
      <c r="B161" s="295" t="s">
        <v>75</v>
      </c>
      <c r="C161" s="295"/>
      <c r="D161" s="295"/>
      <c r="E161" s="295"/>
      <c r="F161" s="295"/>
      <c r="G161" s="295"/>
      <c r="H161" s="295"/>
      <c r="I161" s="496" t="s">
        <v>613</v>
      </c>
      <c r="J161" s="496"/>
      <c r="K161" s="402" t="s">
        <v>297</v>
      </c>
      <c r="L161" s="485" t="s">
        <v>76</v>
      </c>
      <c r="M161" s="486"/>
      <c r="N161" s="141"/>
      <c r="O161" s="153"/>
      <c r="P161" s="154">
        <f>IF(I161="YES",(10/ROWS($I$159:$J$164)),0)</f>
        <v>1.6666666666666667</v>
      </c>
      <c r="Q161" s="153"/>
      <c r="R161" s="153"/>
    </row>
    <row r="162" spans="1:18" ht="31.15" customHeight="1" x14ac:dyDescent="0.2">
      <c r="A162" s="410"/>
      <c r="B162" s="462" t="s">
        <v>386</v>
      </c>
      <c r="C162" s="462"/>
      <c r="D162" s="295"/>
      <c r="E162" s="295"/>
      <c r="F162" s="295"/>
      <c r="G162" s="295"/>
      <c r="H162" s="295"/>
      <c r="I162" s="496" t="s">
        <v>613</v>
      </c>
      <c r="J162" s="496"/>
      <c r="K162" s="402" t="s">
        <v>297</v>
      </c>
      <c r="L162" s="487" t="s">
        <v>574</v>
      </c>
      <c r="M162" s="488"/>
      <c r="N162" s="395" t="s">
        <v>588</v>
      </c>
      <c r="O162" s="153"/>
      <c r="P162" s="154">
        <f>IF(I162="YES",(10/ROWS($I$159:$J$164)),0)</f>
        <v>1.6666666666666667</v>
      </c>
      <c r="Q162" s="153"/>
      <c r="R162" s="153"/>
    </row>
    <row r="163" spans="1:18" ht="13.15" customHeight="1" x14ac:dyDescent="0.25">
      <c r="A163" s="411"/>
      <c r="B163" s="295" t="s">
        <v>77</v>
      </c>
      <c r="C163" s="295"/>
      <c r="D163" s="295"/>
      <c r="E163" s="295"/>
      <c r="F163" s="295"/>
      <c r="G163" s="295"/>
      <c r="H163" s="295"/>
      <c r="I163" s="496" t="s">
        <v>614</v>
      </c>
      <c r="J163" s="496"/>
      <c r="K163" s="402" t="s">
        <v>297</v>
      </c>
      <c r="L163" s="485" t="s">
        <v>78</v>
      </c>
      <c r="M163" s="486"/>
      <c r="N163" s="141"/>
      <c r="O163" s="153"/>
      <c r="P163" s="154">
        <f>IF(I163="YES",(10/ROWS($I$159:$J$164)),0)</f>
        <v>0</v>
      </c>
      <c r="Q163" s="153"/>
      <c r="R163" s="153"/>
    </row>
    <row r="164" spans="1:18" ht="13.15" customHeight="1" x14ac:dyDescent="0.25">
      <c r="A164" s="411"/>
      <c r="B164" s="295" t="s">
        <v>536</v>
      </c>
      <c r="C164" s="295"/>
      <c r="D164" s="295"/>
      <c r="E164" s="295"/>
      <c r="F164" s="295"/>
      <c r="G164" s="295"/>
      <c r="H164" s="295"/>
      <c r="I164" s="496" t="s">
        <v>614</v>
      </c>
      <c r="J164" s="496"/>
      <c r="K164" s="402" t="s">
        <v>297</v>
      </c>
      <c r="L164" s="485"/>
      <c r="M164" s="486"/>
      <c r="N164" s="141"/>
      <c r="O164" s="153"/>
      <c r="P164" s="154">
        <f>IF(I164="NO",(10/ROWS($I$159:$J$164)),0)</f>
        <v>1.6666666666666667</v>
      </c>
      <c r="Q164" s="153"/>
      <c r="R164" s="153"/>
    </row>
    <row r="165" spans="1:18" ht="13.15" customHeight="1" x14ac:dyDescent="0.25">
      <c r="A165" s="410"/>
      <c r="B165" s="295" t="s">
        <v>573</v>
      </c>
      <c r="C165" s="295"/>
      <c r="D165" s="295"/>
      <c r="E165" s="295"/>
      <c r="F165" s="295"/>
      <c r="G165" s="295"/>
      <c r="H165" s="295"/>
      <c r="I165" s="496"/>
      <c r="J165" s="496"/>
      <c r="K165" s="402" t="s">
        <v>297</v>
      </c>
      <c r="L165" s="485"/>
      <c r="M165" s="486"/>
      <c r="N165" s="141"/>
      <c r="O165" s="153"/>
      <c r="P165" s="154">
        <f>IF(I165="Yes",(10/ROWS($I$159:$J$164)),0)</f>
        <v>0</v>
      </c>
      <c r="Q165" s="153"/>
      <c r="R165" s="153"/>
    </row>
    <row r="166" spans="1:18" x14ac:dyDescent="0.25">
      <c r="A166" s="411"/>
      <c r="B166" s="295"/>
      <c r="C166" s="295"/>
      <c r="D166" s="295"/>
      <c r="E166" s="295"/>
      <c r="F166" s="295"/>
      <c r="G166" s="295"/>
      <c r="H166" s="295"/>
      <c r="I166" s="158"/>
      <c r="J166" s="158"/>
      <c r="K166" s="459"/>
      <c r="L166" s="295"/>
      <c r="M166" s="294"/>
      <c r="N166" s="141"/>
      <c r="O166" s="153"/>
      <c r="P166" s="154"/>
      <c r="Q166" s="153"/>
      <c r="R166" s="153"/>
    </row>
    <row r="167" spans="1:18" x14ac:dyDescent="0.25">
      <c r="A167" s="411"/>
      <c r="B167" s="521" t="s">
        <v>79</v>
      </c>
      <c r="C167" s="521"/>
      <c r="D167" s="521"/>
      <c r="E167" s="319"/>
      <c r="F167" s="319"/>
      <c r="G167" s="319"/>
      <c r="H167" s="294"/>
      <c r="I167" s="138"/>
      <c r="J167" s="138"/>
      <c r="K167" s="293"/>
      <c r="L167" s="294"/>
      <c r="M167" s="294"/>
      <c r="N167" s="379"/>
      <c r="O167" s="153"/>
      <c r="P167" s="154"/>
      <c r="Q167" s="153"/>
      <c r="R167" s="153"/>
    </row>
    <row r="168" spans="1:18" ht="60" customHeight="1" x14ac:dyDescent="0.25">
      <c r="A168" s="180"/>
      <c r="B168" s="522" t="s">
        <v>630</v>
      </c>
      <c r="C168" s="522"/>
      <c r="D168" s="522"/>
      <c r="E168" s="522"/>
      <c r="F168" s="522"/>
      <c r="G168" s="522"/>
      <c r="H168" s="522"/>
      <c r="I168" s="522"/>
      <c r="J168" s="522"/>
      <c r="K168" s="505" t="s">
        <v>587</v>
      </c>
      <c r="L168" s="505"/>
      <c r="M168" s="506"/>
      <c r="N168" s="379"/>
      <c r="O168" s="153"/>
      <c r="P168" s="154"/>
      <c r="Q168" s="153"/>
      <c r="R168" s="153"/>
    </row>
    <row r="169" spans="1:18" x14ac:dyDescent="0.25">
      <c r="A169" s="205"/>
      <c r="B169" s="190"/>
      <c r="C169" s="190"/>
      <c r="D169" s="190"/>
      <c r="E169" s="190"/>
      <c r="F169" s="190"/>
      <c r="G169" s="190"/>
      <c r="H169" s="190"/>
      <c r="I169" s="206"/>
      <c r="J169" s="206"/>
      <c r="K169" s="207"/>
      <c r="L169" s="208"/>
      <c r="M169" s="190"/>
      <c r="N169" s="209"/>
      <c r="O169" s="153"/>
      <c r="P169" s="154"/>
      <c r="Q169" s="153"/>
      <c r="R169" s="153"/>
    </row>
    <row r="170" spans="1:18" s="23" customFormat="1" ht="65.099999999999994" customHeight="1" x14ac:dyDescent="0.25">
      <c r="A170" s="299"/>
      <c r="B170" s="300"/>
      <c r="C170" s="301" t="s">
        <v>310</v>
      </c>
      <c r="D170" s="97"/>
      <c r="E170" s="302"/>
      <c r="F170" s="302"/>
      <c r="G170" s="302"/>
      <c r="H170" s="301"/>
      <c r="I170" s="510" t="s">
        <v>80</v>
      </c>
      <c r="J170" s="510"/>
      <c r="K170" s="510"/>
      <c r="L170" s="510"/>
      <c r="M170" s="300"/>
      <c r="N170" s="152" t="s">
        <v>393</v>
      </c>
      <c r="O170" s="306" t="s">
        <v>372</v>
      </c>
      <c r="P170" s="307">
        <f>SUM(P171:P181)</f>
        <v>10</v>
      </c>
      <c r="Q170" s="303"/>
      <c r="R170" s="303"/>
    </row>
    <row r="171" spans="1:18" x14ac:dyDescent="0.25">
      <c r="A171" s="418"/>
      <c r="B171" s="409"/>
      <c r="C171" s="409"/>
      <c r="D171" s="409"/>
      <c r="E171" s="409"/>
      <c r="F171" s="409"/>
      <c r="G171" s="409"/>
      <c r="H171" s="409"/>
      <c r="I171" s="175"/>
      <c r="J171" s="175"/>
      <c r="K171" s="419"/>
      <c r="L171" s="420"/>
      <c r="M171" s="421"/>
      <c r="N171" s="204"/>
      <c r="O171" s="153"/>
      <c r="P171" s="154"/>
      <c r="Q171" s="153"/>
      <c r="R171" s="153"/>
    </row>
    <row r="172" spans="1:18" x14ac:dyDescent="0.25">
      <c r="A172" s="411"/>
      <c r="B172" s="295"/>
      <c r="C172" s="295"/>
      <c r="D172" s="295"/>
      <c r="E172" s="295"/>
      <c r="F172" s="295"/>
      <c r="G172" s="295"/>
      <c r="H172" s="295"/>
      <c r="I172" s="136" t="s">
        <v>12</v>
      </c>
      <c r="J172" s="136"/>
      <c r="K172" s="504" t="s">
        <v>13</v>
      </c>
      <c r="L172" s="504"/>
      <c r="M172" s="504"/>
      <c r="N172" s="377" t="s">
        <v>14</v>
      </c>
      <c r="O172" s="153"/>
      <c r="P172" s="154"/>
      <c r="Q172" s="153"/>
      <c r="R172" s="153"/>
    </row>
    <row r="173" spans="1:18" ht="25.5" x14ac:dyDescent="0.25">
      <c r="A173" s="411"/>
      <c r="B173" s="295" t="s">
        <v>81</v>
      </c>
      <c r="C173" s="295"/>
      <c r="D173" s="295"/>
      <c r="E173" s="295"/>
      <c r="F173" s="295"/>
      <c r="G173" s="295"/>
      <c r="H173" s="295"/>
      <c r="I173" s="563">
        <f>IFERROR(I72/I83,"")</f>
        <v>275</v>
      </c>
      <c r="J173" s="563"/>
      <c r="K173" s="507" t="s">
        <v>284</v>
      </c>
      <c r="L173" s="507"/>
      <c r="M173" s="449" t="s">
        <v>575</v>
      </c>
      <c r="N173" s="379"/>
      <c r="O173" s="153"/>
      <c r="P173" s="154"/>
      <c r="Q173" s="153"/>
      <c r="R173" s="153"/>
    </row>
    <row r="174" spans="1:18" x14ac:dyDescent="0.25">
      <c r="A174" s="411"/>
      <c r="B174" s="295" t="s">
        <v>288</v>
      </c>
      <c r="C174" s="295"/>
      <c r="D174" s="295"/>
      <c r="E174" s="295"/>
      <c r="F174" s="295"/>
      <c r="G174" s="295"/>
      <c r="H174" s="295"/>
      <c r="I174" s="532">
        <f>I79</f>
        <v>140.90909090909091</v>
      </c>
      <c r="J174" s="532"/>
      <c r="K174" s="507" t="s">
        <v>281</v>
      </c>
      <c r="L174" s="507"/>
      <c r="M174" s="430"/>
      <c r="N174" s="379"/>
      <c r="O174" s="153"/>
      <c r="P174" s="154"/>
      <c r="Q174" s="153"/>
      <c r="R174" s="153"/>
    </row>
    <row r="175" spans="1:18" x14ac:dyDescent="0.25">
      <c r="A175" s="411"/>
      <c r="B175" s="295"/>
      <c r="C175" s="295"/>
      <c r="D175" s="295"/>
      <c r="E175" s="295"/>
      <c r="F175" s="295"/>
      <c r="G175" s="295"/>
      <c r="H175" s="295"/>
      <c r="I175" s="210"/>
      <c r="J175" s="210"/>
      <c r="K175" s="403"/>
      <c r="L175" s="461"/>
      <c r="M175" s="463"/>
      <c r="N175" s="379"/>
      <c r="O175" s="153"/>
      <c r="P175" s="154"/>
      <c r="Q175" s="153"/>
      <c r="R175" s="153"/>
    </row>
    <row r="176" spans="1:18" ht="13.9" customHeight="1" x14ac:dyDescent="0.25">
      <c r="A176" s="411"/>
      <c r="B176" s="295" t="s">
        <v>82</v>
      </c>
      <c r="C176" s="295"/>
      <c r="D176" s="295"/>
      <c r="E176" s="295"/>
      <c r="F176" s="295"/>
      <c r="G176" s="295"/>
      <c r="H176" s="295"/>
      <c r="I176" s="496" t="s">
        <v>613</v>
      </c>
      <c r="J176" s="496"/>
      <c r="K176" s="402" t="s">
        <v>297</v>
      </c>
      <c r="L176" s="485" t="s">
        <v>83</v>
      </c>
      <c r="M176" s="486"/>
      <c r="N176" s="379"/>
      <c r="O176" s="153"/>
      <c r="P176" s="154">
        <f>IF(I176="YES",5,0)</f>
        <v>5</v>
      </c>
      <c r="Q176" s="153"/>
      <c r="R176" s="153"/>
    </row>
    <row r="177" spans="1:18" x14ac:dyDescent="0.25">
      <c r="A177" s="411"/>
      <c r="B177" s="295" t="s">
        <v>84</v>
      </c>
      <c r="C177" s="295"/>
      <c r="D177" s="295"/>
      <c r="E177" s="295"/>
      <c r="F177" s="295"/>
      <c r="G177" s="295"/>
      <c r="H177" s="295"/>
      <c r="I177" s="496" t="s">
        <v>613</v>
      </c>
      <c r="J177" s="496"/>
      <c r="K177" s="402" t="s">
        <v>297</v>
      </c>
      <c r="L177" s="485" t="s">
        <v>83</v>
      </c>
      <c r="M177" s="486"/>
      <c r="N177" s="379"/>
      <c r="O177" s="153"/>
      <c r="P177" s="154">
        <f>IF(I177="YES",5,0)</f>
        <v>5</v>
      </c>
      <c r="Q177" s="153"/>
      <c r="R177" s="153"/>
    </row>
    <row r="178" spans="1:18" x14ac:dyDescent="0.25">
      <c r="A178" s="411"/>
      <c r="B178" s="295"/>
      <c r="C178" s="295"/>
      <c r="D178" s="295"/>
      <c r="E178" s="295"/>
      <c r="F178" s="295"/>
      <c r="G178" s="295"/>
      <c r="H178" s="295"/>
      <c r="I178" s="158"/>
      <c r="J178" s="158"/>
      <c r="K178" s="403"/>
      <c r="L178" s="294"/>
      <c r="M178" s="295"/>
      <c r="N178" s="379"/>
      <c r="O178" s="153"/>
      <c r="P178" s="154"/>
      <c r="Q178" s="153"/>
      <c r="R178" s="153"/>
    </row>
    <row r="179" spans="1:18" x14ac:dyDescent="0.25">
      <c r="A179" s="411"/>
      <c r="B179" s="525" t="s">
        <v>85</v>
      </c>
      <c r="C179" s="525"/>
      <c r="D179" s="525"/>
      <c r="E179" s="319"/>
      <c r="F179" s="319"/>
      <c r="G179" s="319"/>
      <c r="H179" s="294"/>
      <c r="I179" s="190"/>
      <c r="J179" s="138"/>
      <c r="K179" s="403"/>
      <c r="L179" s="295"/>
      <c r="M179" s="295"/>
      <c r="N179" s="379"/>
      <c r="O179" s="153"/>
      <c r="P179" s="154"/>
      <c r="Q179" s="153"/>
      <c r="R179" s="153"/>
    </row>
    <row r="180" spans="1:18" ht="96" customHeight="1" x14ac:dyDescent="0.25">
      <c r="A180" s="180"/>
      <c r="B180" s="493" t="s">
        <v>631</v>
      </c>
      <c r="C180" s="494"/>
      <c r="D180" s="494"/>
      <c r="E180" s="494"/>
      <c r="F180" s="494"/>
      <c r="G180" s="494"/>
      <c r="H180" s="494"/>
      <c r="I180" s="494"/>
      <c r="J180" s="495"/>
      <c r="K180" s="533" t="s">
        <v>599</v>
      </c>
      <c r="L180" s="533"/>
      <c r="M180" s="533"/>
      <c r="N180" s="379"/>
      <c r="O180" s="153"/>
      <c r="P180" s="154"/>
      <c r="Q180" s="153"/>
      <c r="R180" s="153"/>
    </row>
    <row r="181" spans="1:18" x14ac:dyDescent="0.25">
      <c r="A181" s="180"/>
      <c r="B181" s="138"/>
      <c r="C181" s="138"/>
      <c r="D181" s="138"/>
      <c r="E181" s="138"/>
      <c r="F181" s="138"/>
      <c r="G181" s="138"/>
      <c r="H181" s="138"/>
      <c r="I181" s="524"/>
      <c r="J181" s="524"/>
      <c r="K181" s="140"/>
      <c r="L181" s="139"/>
      <c r="M181" s="138"/>
      <c r="N181" s="141"/>
      <c r="O181" s="153"/>
      <c r="P181" s="154"/>
      <c r="Q181" s="153"/>
      <c r="R181" s="153"/>
    </row>
    <row r="182" spans="1:18" ht="65.099999999999994" customHeight="1" x14ac:dyDescent="0.25">
      <c r="A182" s="211"/>
      <c r="B182" s="169"/>
      <c r="C182" s="477" t="s">
        <v>311</v>
      </c>
      <c r="D182" s="149"/>
      <c r="E182" s="213"/>
      <c r="F182" s="213"/>
      <c r="G182" s="213"/>
      <c r="H182" s="212"/>
      <c r="I182" s="509" t="s">
        <v>392</v>
      </c>
      <c r="J182" s="509"/>
      <c r="K182" s="509"/>
      <c r="L182" s="509"/>
      <c r="M182" s="169"/>
      <c r="N182" s="214" t="s">
        <v>393</v>
      </c>
      <c r="O182" s="194" t="s">
        <v>373</v>
      </c>
      <c r="P182" s="195">
        <f>SUM(P183:P230)</f>
        <v>10</v>
      </c>
      <c r="Q182" s="203"/>
      <c r="R182" s="153"/>
    </row>
    <row r="183" spans="1:18" ht="20.25" x14ac:dyDescent="0.25">
      <c r="A183" s="215"/>
      <c r="B183" s="216"/>
      <c r="C183" s="216"/>
      <c r="D183" s="217"/>
      <c r="E183" s="218"/>
      <c r="F183" s="218"/>
      <c r="G183" s="218"/>
      <c r="H183" s="217"/>
      <c r="I183" s="219"/>
      <c r="J183" s="219"/>
      <c r="K183" s="326"/>
      <c r="L183" s="327"/>
      <c r="M183" s="328"/>
      <c r="N183" s="389"/>
      <c r="O183" s="153"/>
      <c r="P183" s="178"/>
      <c r="Q183" s="203"/>
      <c r="R183" s="153"/>
    </row>
    <row r="184" spans="1:18" x14ac:dyDescent="0.25">
      <c r="A184" s="180"/>
      <c r="B184" s="298" t="s">
        <v>520</v>
      </c>
      <c r="C184" s="298"/>
      <c r="D184" s="295"/>
      <c r="E184" s="295"/>
      <c r="F184" s="295"/>
      <c r="G184" s="295"/>
      <c r="H184" s="138"/>
      <c r="I184" s="136" t="s">
        <v>12</v>
      </c>
      <c r="J184" s="136"/>
      <c r="K184" s="504" t="s">
        <v>13</v>
      </c>
      <c r="L184" s="504"/>
      <c r="M184" s="504"/>
      <c r="N184" s="377" t="s">
        <v>14</v>
      </c>
      <c r="O184" s="153"/>
      <c r="P184" s="178"/>
      <c r="Q184" s="220"/>
      <c r="R184" s="153"/>
    </row>
    <row r="185" spans="1:18" x14ac:dyDescent="0.25">
      <c r="A185" s="182"/>
      <c r="B185" s="295" t="s">
        <v>285</v>
      </c>
      <c r="C185" s="295"/>
      <c r="D185" s="295"/>
      <c r="E185" s="295"/>
      <c r="F185" s="295"/>
      <c r="G185" s="295"/>
      <c r="H185" s="138"/>
      <c r="I185" s="496" t="s">
        <v>135</v>
      </c>
      <c r="J185" s="496"/>
      <c r="K185" s="402" t="s">
        <v>297</v>
      </c>
      <c r="L185" s="446" t="s">
        <v>576</v>
      </c>
      <c r="M185" s="464"/>
      <c r="N185" s="379"/>
      <c r="O185" s="153"/>
      <c r="P185" s="178"/>
      <c r="Q185" s="220"/>
      <c r="R185" s="153"/>
    </row>
    <row r="186" spans="1:18" ht="12.75" customHeight="1" x14ac:dyDescent="0.25">
      <c r="A186" s="182"/>
      <c r="B186" s="295" t="s">
        <v>87</v>
      </c>
      <c r="C186" s="295"/>
      <c r="D186" s="295"/>
      <c r="E186" s="295"/>
      <c r="F186" s="295"/>
      <c r="G186" s="295"/>
      <c r="H186" s="138"/>
      <c r="I186" s="518">
        <f>IFERROR(IF(Dropdowns!S67=0,blank,Dropdowns!S67),"")</f>
        <v>80.400000000000006</v>
      </c>
      <c r="J186" s="518"/>
      <c r="K186" s="465" t="s">
        <v>287</v>
      </c>
      <c r="L186" s="430" t="s">
        <v>88</v>
      </c>
      <c r="M186" s="295"/>
      <c r="N186" s="394"/>
      <c r="O186" s="153"/>
      <c r="P186" s="154"/>
      <c r="Q186" s="153"/>
      <c r="R186" s="153"/>
    </row>
    <row r="187" spans="1:18" ht="12.75" customHeight="1" x14ac:dyDescent="0.25">
      <c r="A187" s="182"/>
      <c r="B187" s="295" t="s">
        <v>286</v>
      </c>
      <c r="C187" s="295"/>
      <c r="D187" s="295"/>
      <c r="E187" s="295"/>
      <c r="F187" s="295"/>
      <c r="G187" s="295"/>
      <c r="H187" s="138"/>
      <c r="I187" s="518">
        <f>IFERROR((I186*(1-VLOOKUP(I185,D288:E344,2,FALSE))),"")</f>
        <v>35.375999999999998</v>
      </c>
      <c r="J187" s="518"/>
      <c r="K187" s="465" t="s">
        <v>287</v>
      </c>
      <c r="L187" s="430" t="s">
        <v>534</v>
      </c>
      <c r="M187" s="295"/>
      <c r="N187" s="141"/>
      <c r="O187" s="153"/>
      <c r="P187" s="154"/>
      <c r="Q187" s="173"/>
      <c r="R187" s="153"/>
    </row>
    <row r="188" spans="1:18" x14ac:dyDescent="0.25">
      <c r="A188" s="180"/>
      <c r="B188" s="295"/>
      <c r="C188" s="295"/>
      <c r="D188" s="295"/>
      <c r="E188" s="295"/>
      <c r="F188" s="295"/>
      <c r="G188" s="295"/>
      <c r="H188" s="138"/>
      <c r="I188" s="138"/>
      <c r="J188" s="138"/>
      <c r="K188" s="295"/>
      <c r="L188" s="311"/>
      <c r="M188" s="466"/>
      <c r="N188" s="141"/>
      <c r="O188" s="153"/>
      <c r="P188" s="154"/>
      <c r="Q188" s="153"/>
      <c r="R188" s="153"/>
    </row>
    <row r="189" spans="1:18" ht="13.15" customHeight="1" x14ac:dyDescent="0.25">
      <c r="A189" s="180"/>
      <c r="B189" s="295" t="s">
        <v>456</v>
      </c>
      <c r="C189" s="295"/>
      <c r="D189" s="295"/>
      <c r="E189" s="295"/>
      <c r="F189" s="295"/>
      <c r="G189" s="295"/>
      <c r="H189" s="138"/>
      <c r="I189" s="491" t="s">
        <v>613</v>
      </c>
      <c r="J189" s="492"/>
      <c r="K189" s="402" t="s">
        <v>297</v>
      </c>
      <c r="L189" s="437" t="s">
        <v>577</v>
      </c>
      <c r="M189" s="433"/>
      <c r="N189" s="141"/>
      <c r="O189" s="153"/>
      <c r="P189" s="154"/>
      <c r="Q189" s="153"/>
      <c r="R189" s="153"/>
    </row>
    <row r="190" spans="1:18" x14ac:dyDescent="0.25">
      <c r="A190" s="182"/>
      <c r="B190" s="295" t="s">
        <v>466</v>
      </c>
      <c r="C190" s="295"/>
      <c r="D190" s="295"/>
      <c r="E190" s="295"/>
      <c r="F190" s="295"/>
      <c r="G190" s="295"/>
      <c r="H190" s="138"/>
      <c r="I190" s="491" t="s">
        <v>465</v>
      </c>
      <c r="J190" s="492"/>
      <c r="K190" s="402" t="s">
        <v>297</v>
      </c>
      <c r="L190" s="430" t="s">
        <v>537</v>
      </c>
      <c r="M190" s="295"/>
      <c r="N190" s="141"/>
      <c r="O190" s="153"/>
      <c r="P190" s="154"/>
      <c r="Q190" s="173"/>
      <c r="R190" s="153"/>
    </row>
    <row r="191" spans="1:18" x14ac:dyDescent="0.25">
      <c r="A191" s="182"/>
      <c r="B191" s="295"/>
      <c r="C191" s="295"/>
      <c r="D191" s="295"/>
      <c r="E191" s="295"/>
      <c r="F191" s="295"/>
      <c r="G191" s="295"/>
      <c r="H191" s="138"/>
      <c r="I191" s="138"/>
      <c r="J191" s="138"/>
      <c r="K191" s="293"/>
      <c r="L191" s="295"/>
      <c r="M191" s="295"/>
      <c r="N191" s="141"/>
      <c r="O191" s="153"/>
      <c r="P191" s="154"/>
      <c r="Q191" s="173"/>
      <c r="R191" s="153"/>
    </row>
    <row r="192" spans="1:18" x14ac:dyDescent="0.25">
      <c r="A192" s="182"/>
      <c r="B192" s="298" t="s">
        <v>538</v>
      </c>
      <c r="C192" s="295"/>
      <c r="D192" s="295"/>
      <c r="E192" s="295"/>
      <c r="F192" s="295"/>
      <c r="G192" s="295"/>
      <c r="H192" s="138"/>
      <c r="I192" s="138"/>
      <c r="J192" s="138"/>
      <c r="K192" s="293"/>
      <c r="L192" s="295"/>
      <c r="M192" s="295"/>
      <c r="N192" s="141"/>
      <c r="O192" s="153"/>
      <c r="P192" s="154"/>
      <c r="Q192" s="173"/>
      <c r="R192" s="153"/>
    </row>
    <row r="193" spans="1:18" x14ac:dyDescent="0.25">
      <c r="A193" s="182"/>
      <c r="B193" s="295" t="s">
        <v>508</v>
      </c>
      <c r="C193" s="295"/>
      <c r="D193" s="295"/>
      <c r="E193" s="295"/>
      <c r="F193" s="295"/>
      <c r="G193" s="295"/>
      <c r="H193" s="138"/>
      <c r="I193" s="138"/>
      <c r="J193" s="138"/>
      <c r="K193" s="293"/>
      <c r="L193" s="295"/>
      <c r="M193" s="295"/>
      <c r="N193" s="141"/>
      <c r="O193" s="153"/>
      <c r="P193" s="154"/>
      <c r="Q193" s="173"/>
      <c r="R193" s="153"/>
    </row>
    <row r="194" spans="1:18" x14ac:dyDescent="0.25">
      <c r="A194" s="182"/>
      <c r="B194" s="23"/>
      <c r="C194" s="295"/>
      <c r="D194" s="295"/>
      <c r="E194" s="295"/>
      <c r="F194" s="295"/>
      <c r="G194" s="295"/>
      <c r="H194" s="295"/>
      <c r="I194" s="138"/>
      <c r="J194" s="138"/>
      <c r="K194" s="293"/>
      <c r="L194" s="295"/>
      <c r="M194" s="295"/>
      <c r="N194" s="141"/>
      <c r="O194" s="153"/>
      <c r="P194" s="154"/>
      <c r="Q194" s="173"/>
      <c r="R194" s="153"/>
    </row>
    <row r="195" spans="1:18" s="228" customFormat="1" x14ac:dyDescent="0.25">
      <c r="A195" s="221"/>
      <c r="B195" s="295"/>
      <c r="C195" s="316"/>
      <c r="D195" s="316"/>
      <c r="E195" s="316"/>
      <c r="F195" s="316"/>
      <c r="G195" s="222" t="s">
        <v>480</v>
      </c>
      <c r="H195" s="223" t="s">
        <v>509</v>
      </c>
      <c r="I195" s="222" t="s">
        <v>482</v>
      </c>
      <c r="J195" s="224" t="s">
        <v>510</v>
      </c>
      <c r="K195" s="402"/>
      <c r="L195" s="316"/>
      <c r="M195" s="467"/>
      <c r="N195" s="390"/>
      <c r="O195" s="225"/>
      <c r="P195" s="226"/>
      <c r="Q195" s="227"/>
      <c r="R195" s="225"/>
    </row>
    <row r="196" spans="1:18" s="228" customFormat="1" x14ac:dyDescent="0.25">
      <c r="A196" s="229"/>
      <c r="B196" s="322" t="s">
        <v>468</v>
      </c>
      <c r="C196" s="322"/>
      <c r="D196" s="322" t="s">
        <v>475</v>
      </c>
      <c r="E196" s="322"/>
      <c r="F196" s="323" t="s">
        <v>505</v>
      </c>
      <c r="G196" s="232" t="s">
        <v>481</v>
      </c>
      <c r="H196" s="233" t="s">
        <v>470</v>
      </c>
      <c r="I196" s="232" t="s">
        <v>481</v>
      </c>
      <c r="J196" s="233" t="s">
        <v>504</v>
      </c>
      <c r="K196" s="402"/>
      <c r="L196" s="316"/>
      <c r="M196" s="467"/>
      <c r="N196" s="390"/>
      <c r="O196" s="225"/>
      <c r="P196" s="226"/>
      <c r="Q196" s="227"/>
      <c r="R196" s="225"/>
    </row>
    <row r="197" spans="1:18" x14ac:dyDescent="0.25">
      <c r="A197" s="234"/>
      <c r="B197" s="235" t="s">
        <v>156</v>
      </c>
      <c r="C197" s="236"/>
      <c r="D197" s="132" t="s">
        <v>476</v>
      </c>
      <c r="E197" s="236" t="s">
        <v>297</v>
      </c>
      <c r="F197" s="132">
        <v>195000</v>
      </c>
      <c r="G197" s="237">
        <f>IFERROR(VLOOKUP(D:D,Conversion_to_kBtu_Table, 2, FALSE),"")</f>
        <v>3.41214</v>
      </c>
      <c r="H197" s="238">
        <f>IFERROR(F:F*G:G,"")</f>
        <v>665367.30000000005</v>
      </c>
      <c r="I197" s="239">
        <f>IFERROR(VLOOKUP(B197,Fuel_Source_Carbon_Table,2,FALSE),"")</f>
        <v>0.11330763094921563</v>
      </c>
      <c r="J197" s="238">
        <f>IFERROR(H197*I197,"")</f>
        <v>75391.192474076044</v>
      </c>
      <c r="K197" s="402"/>
      <c r="L197" s="446" t="s">
        <v>568</v>
      </c>
      <c r="M197" s="430"/>
      <c r="N197" s="141"/>
      <c r="O197" s="153"/>
      <c r="P197" s="154"/>
      <c r="Q197" s="173"/>
      <c r="R197" s="153"/>
    </row>
    <row r="198" spans="1:18" x14ac:dyDescent="0.25">
      <c r="A198" s="182"/>
      <c r="B198" s="134" t="s">
        <v>467</v>
      </c>
      <c r="C198" s="236" t="s">
        <v>297</v>
      </c>
      <c r="D198" s="133" t="s">
        <v>477</v>
      </c>
      <c r="E198" s="236" t="s">
        <v>297</v>
      </c>
      <c r="F198" s="133">
        <v>0</v>
      </c>
      <c r="G198" s="237">
        <f>IFERROR(VLOOKUP(D:D,Conversion_to_kBtu_Table, 2, FALSE),"")</f>
        <v>100</v>
      </c>
      <c r="H198" s="238">
        <f>IFERROR(F:F*G:G,"")</f>
        <v>0</v>
      </c>
      <c r="I198" s="239">
        <f>IFERROR(VLOOKUP(B198,Fuel_Source_Carbon_Table,2,FALSE),"")</f>
        <v>5.3109999999999997E-2</v>
      </c>
      <c r="J198" s="238">
        <f t="shared" ref="J198:J201" si="1">IFERROR(H198*I198,"")</f>
        <v>0</v>
      </c>
      <c r="K198" s="402"/>
      <c r="L198" s="446" t="s">
        <v>568</v>
      </c>
      <c r="M198" s="430"/>
      <c r="N198" s="141"/>
      <c r="O198" s="153"/>
      <c r="P198" s="154"/>
      <c r="Q198" s="173"/>
      <c r="R198" s="153"/>
    </row>
    <row r="199" spans="1:18" x14ac:dyDescent="0.25">
      <c r="A199" s="182"/>
      <c r="B199" s="134" t="s">
        <v>479</v>
      </c>
      <c r="C199" s="236" t="s">
        <v>297</v>
      </c>
      <c r="D199" s="133" t="s">
        <v>491</v>
      </c>
      <c r="E199" s="236" t="s">
        <v>297</v>
      </c>
      <c r="F199" s="133"/>
      <c r="G199" s="237">
        <f>IFERROR(VLOOKUP(D:D,Conversion_to_kBtu_Table, 2, FALSE),"")</f>
        <v>1194</v>
      </c>
      <c r="H199" s="238">
        <f>IFERROR(F:F*G:G,"")</f>
        <v>0</v>
      </c>
      <c r="I199" s="239">
        <f>IFERROR(VLOOKUP(B199,Fuel_Source_Carbon_Table,2,FALSE),"")</f>
        <v>6.6400000000000001E-2</v>
      </c>
      <c r="J199" s="238">
        <f t="shared" si="1"/>
        <v>0</v>
      </c>
      <c r="K199" s="402"/>
      <c r="L199" s="446" t="s">
        <v>568</v>
      </c>
      <c r="M199" s="430"/>
      <c r="N199" s="141"/>
      <c r="O199" s="153"/>
      <c r="P199" s="154"/>
      <c r="Q199" s="173"/>
      <c r="R199" s="153"/>
    </row>
    <row r="200" spans="1:18" x14ac:dyDescent="0.25">
      <c r="A200" s="182"/>
      <c r="B200" s="134"/>
      <c r="C200" s="236" t="s">
        <v>297</v>
      </c>
      <c r="D200" s="133"/>
      <c r="E200" s="236" t="s">
        <v>297</v>
      </c>
      <c r="F200" s="133"/>
      <c r="G200" s="237" t="str">
        <f>IFERROR(VLOOKUP(D:D,Conversion_to_kBtu_Table, 2, FALSE),"")</f>
        <v/>
      </c>
      <c r="H200" s="238" t="str">
        <f>IFERROR(F:F*G:G,"")</f>
        <v/>
      </c>
      <c r="I200" s="239" t="str">
        <f>IFERROR(VLOOKUP(B200,Fuel_Source_Carbon_Table,2,FALSE),"")</f>
        <v/>
      </c>
      <c r="J200" s="238" t="str">
        <f t="shared" si="1"/>
        <v/>
      </c>
      <c r="K200" s="402"/>
      <c r="L200" s="446" t="s">
        <v>568</v>
      </c>
      <c r="M200" s="430"/>
      <c r="N200" s="141"/>
      <c r="O200" s="153"/>
      <c r="P200" s="154"/>
      <c r="Q200" s="173"/>
      <c r="R200" s="153"/>
    </row>
    <row r="201" spans="1:18" x14ac:dyDescent="0.25">
      <c r="A201" s="182"/>
      <c r="B201" s="134"/>
      <c r="C201" s="236" t="s">
        <v>297</v>
      </c>
      <c r="D201" s="133"/>
      <c r="E201" s="236" t="s">
        <v>297</v>
      </c>
      <c r="F201" s="133"/>
      <c r="G201" s="237" t="str">
        <f>IFERROR(VLOOKUP(D:D,Conversion_to_kBtu_Table, 2, FALSE),"")</f>
        <v/>
      </c>
      <c r="H201" s="238" t="str">
        <f>IFERROR(F:F*G:G,"")</f>
        <v/>
      </c>
      <c r="I201" s="239" t="str">
        <f>IFERROR(VLOOKUP(B201,Fuel_Source_Carbon_Table,2,FALSE),"")</f>
        <v/>
      </c>
      <c r="J201" s="238" t="str">
        <f t="shared" si="1"/>
        <v/>
      </c>
      <c r="K201" s="402"/>
      <c r="L201" s="294"/>
      <c r="M201" s="430"/>
      <c r="N201" s="141"/>
      <c r="O201" s="153"/>
      <c r="P201" s="154"/>
      <c r="Q201" s="173"/>
      <c r="R201" s="153"/>
    </row>
    <row r="202" spans="1:18" x14ac:dyDescent="0.25">
      <c r="A202" s="182"/>
      <c r="B202" s="138"/>
      <c r="C202" s="138"/>
      <c r="D202" s="138"/>
      <c r="E202" s="138"/>
      <c r="F202" s="163"/>
      <c r="G202" s="138"/>
      <c r="H202" s="138"/>
      <c r="I202" s="138"/>
      <c r="J202" s="138"/>
      <c r="K202" s="402"/>
      <c r="L202" s="294"/>
      <c r="M202" s="430"/>
      <c r="N202" s="141"/>
      <c r="O202" s="153"/>
      <c r="P202" s="154"/>
      <c r="Q202" s="173"/>
      <c r="R202" s="153"/>
    </row>
    <row r="203" spans="1:18" x14ac:dyDescent="0.25">
      <c r="A203" s="182"/>
      <c r="B203" s="298" t="s">
        <v>539</v>
      </c>
      <c r="C203" s="295"/>
      <c r="D203" s="295"/>
      <c r="E203" s="295"/>
      <c r="F203" s="316"/>
      <c r="G203" s="295"/>
      <c r="H203" s="138"/>
      <c r="I203" s="138"/>
      <c r="J203" s="138"/>
      <c r="K203" s="402"/>
      <c r="L203" s="294"/>
      <c r="M203" s="430"/>
      <c r="N203" s="141"/>
      <c r="O203" s="153"/>
      <c r="P203" s="154"/>
      <c r="Q203" s="173"/>
      <c r="R203" s="153"/>
    </row>
    <row r="204" spans="1:18" x14ac:dyDescent="0.25">
      <c r="A204" s="182"/>
      <c r="B204" s="295" t="s">
        <v>535</v>
      </c>
      <c r="C204" s="295"/>
      <c r="D204" s="295"/>
      <c r="E204" s="295"/>
      <c r="F204" s="295"/>
      <c r="G204" s="295"/>
      <c r="H204" s="138"/>
      <c r="I204" s="491" t="s">
        <v>624</v>
      </c>
      <c r="J204" s="492"/>
      <c r="K204" s="402" t="s">
        <v>297</v>
      </c>
      <c r="L204" s="446" t="s">
        <v>578</v>
      </c>
      <c r="M204" s="430"/>
      <c r="N204" s="141"/>
      <c r="O204" s="153"/>
      <c r="P204" s="154"/>
      <c r="Q204" s="173"/>
      <c r="R204" s="153"/>
    </row>
    <row r="205" spans="1:18" ht="12.75" customHeight="1" x14ac:dyDescent="0.25">
      <c r="A205" s="182"/>
      <c r="B205" s="295" t="s">
        <v>506</v>
      </c>
      <c r="C205" s="295"/>
      <c r="D205" s="295"/>
      <c r="E205" s="295"/>
      <c r="F205" s="295"/>
      <c r="G205" s="295"/>
      <c r="H205" s="138"/>
      <c r="I205" s="491" t="s">
        <v>634</v>
      </c>
      <c r="J205" s="492"/>
      <c r="K205" s="402" t="s">
        <v>297</v>
      </c>
      <c r="L205" s="502" t="s">
        <v>514</v>
      </c>
      <c r="M205" s="508"/>
      <c r="N205" s="500" t="str">
        <f>HYPERLINK("https://www.energystar.gov/buildings/tools-and-resources/how_benchmark_onsite_renewables_portfolio_manager", "Energy Star Guide How to Benchmark Onsite Renewables in Portfolio Manager")</f>
        <v>Energy Star Guide How to Benchmark Onsite Renewables in Portfolio Manager</v>
      </c>
      <c r="O205" s="153"/>
      <c r="P205" s="154"/>
      <c r="Q205" s="173"/>
      <c r="R205" s="153"/>
    </row>
    <row r="206" spans="1:18" x14ac:dyDescent="0.25">
      <c r="A206" s="182"/>
      <c r="B206" s="295"/>
      <c r="C206" s="295"/>
      <c r="D206" s="295"/>
      <c r="E206" s="295"/>
      <c r="F206" s="295"/>
      <c r="G206" s="295"/>
      <c r="H206" s="138"/>
      <c r="I206" s="138"/>
      <c r="J206" s="138"/>
      <c r="K206" s="293"/>
      <c r="L206" s="502"/>
      <c r="M206" s="508"/>
      <c r="N206" s="500"/>
      <c r="O206" s="153"/>
      <c r="P206" s="154"/>
      <c r="Q206" s="173"/>
      <c r="R206" s="153"/>
    </row>
    <row r="207" spans="1:18" x14ac:dyDescent="0.25">
      <c r="A207" s="182"/>
      <c r="B207" s="295" t="s">
        <v>507</v>
      </c>
      <c r="C207" s="295"/>
      <c r="D207" s="295"/>
      <c r="E207" s="295"/>
      <c r="F207" s="295"/>
      <c r="G207" s="295"/>
      <c r="H207" s="138"/>
      <c r="I207" s="138"/>
      <c r="J207" s="138"/>
      <c r="K207" s="293"/>
      <c r="L207" s="502"/>
      <c r="M207" s="508"/>
      <c r="N207" s="141"/>
      <c r="O207" s="153"/>
      <c r="P207" s="154"/>
      <c r="Q207" s="173"/>
      <c r="R207" s="153"/>
    </row>
    <row r="208" spans="1:18" x14ac:dyDescent="0.25">
      <c r="A208" s="182"/>
      <c r="B208" s="138"/>
      <c r="C208" s="138"/>
      <c r="D208" s="138"/>
      <c r="E208" s="138"/>
      <c r="F208" s="138"/>
      <c r="G208" s="295"/>
      <c r="H208" s="295"/>
      <c r="I208" s="295"/>
      <c r="J208" s="295"/>
      <c r="K208" s="293"/>
      <c r="L208" s="295"/>
      <c r="M208" s="295"/>
      <c r="N208" s="141"/>
      <c r="O208" s="153"/>
      <c r="P208" s="154"/>
      <c r="Q208" s="173"/>
      <c r="R208" s="153"/>
    </row>
    <row r="209" spans="1:18" x14ac:dyDescent="0.25">
      <c r="A209" s="182"/>
      <c r="B209" s="163"/>
      <c r="C209" s="163"/>
      <c r="D209" s="163"/>
      <c r="E209" s="163"/>
      <c r="F209" s="163"/>
      <c r="G209" s="320" t="s">
        <v>480</v>
      </c>
      <c r="H209" s="321" t="s">
        <v>509</v>
      </c>
      <c r="I209" s="320" t="s">
        <v>482</v>
      </c>
      <c r="J209" s="329" t="s">
        <v>510</v>
      </c>
      <c r="K209" s="402"/>
      <c r="L209" s="294"/>
      <c r="M209" s="430"/>
      <c r="N209" s="141"/>
      <c r="O209" s="153"/>
      <c r="P209" s="154"/>
      <c r="Q209" s="173"/>
      <c r="R209" s="153"/>
    </row>
    <row r="210" spans="1:18" x14ac:dyDescent="0.25">
      <c r="A210" s="182"/>
      <c r="B210" s="322" t="s">
        <v>511</v>
      </c>
      <c r="C210" s="230"/>
      <c r="D210" s="230" t="s">
        <v>475</v>
      </c>
      <c r="E210" s="230"/>
      <c r="F210" s="231" t="s">
        <v>505</v>
      </c>
      <c r="G210" s="324" t="s">
        <v>481</v>
      </c>
      <c r="H210" s="325" t="s">
        <v>470</v>
      </c>
      <c r="I210" s="324" t="s">
        <v>481</v>
      </c>
      <c r="J210" s="325" t="s">
        <v>504</v>
      </c>
      <c r="K210" s="402"/>
      <c r="L210" s="294"/>
      <c r="M210" s="430"/>
      <c r="N210" s="141"/>
      <c r="O210" s="153"/>
      <c r="P210" s="154"/>
      <c r="Q210" s="173"/>
      <c r="R210" s="153"/>
    </row>
    <row r="211" spans="1:18" x14ac:dyDescent="0.25">
      <c r="A211" s="182"/>
      <c r="B211" s="294" t="s">
        <v>512</v>
      </c>
      <c r="C211" s="236" t="s">
        <v>297</v>
      </c>
      <c r="D211" s="132" t="s">
        <v>476</v>
      </c>
      <c r="E211" s="236" t="s">
        <v>297</v>
      </c>
      <c r="F211" s="132">
        <v>195000</v>
      </c>
      <c r="G211" s="330">
        <f>IFERROR(VLOOKUP(D:D,Conversion_to_kBtu_Table, 2, FALSE),"")</f>
        <v>3.41214</v>
      </c>
      <c r="H211" s="331">
        <f>IFERROR((F:F*G:G),0)</f>
        <v>665367.30000000005</v>
      </c>
      <c r="I211" s="332">
        <f>IFERROR(VLOOKUP("Electricity",Fuel_Source_Carbon_Table,2,FALSE),0)</f>
        <v>0.11330763094921563</v>
      </c>
      <c r="J211" s="331">
        <f>(H211*I211)</f>
        <v>75391.192474076044</v>
      </c>
      <c r="K211" s="402"/>
      <c r="L211" s="294"/>
      <c r="M211" s="430"/>
      <c r="N211" s="141"/>
      <c r="O211" s="153"/>
      <c r="P211" s="154"/>
      <c r="Q211" s="173"/>
      <c r="R211" s="153"/>
    </row>
    <row r="212" spans="1:18" x14ac:dyDescent="0.25">
      <c r="A212" s="182"/>
      <c r="B212" s="294" t="s">
        <v>513</v>
      </c>
      <c r="C212" s="236" t="s">
        <v>297</v>
      </c>
      <c r="D212" s="133" t="s">
        <v>489</v>
      </c>
      <c r="E212" s="236" t="s">
        <v>297</v>
      </c>
      <c r="F212" s="133"/>
      <c r="G212" s="330">
        <f>IFERROR(VLOOKUP(D:D,Conversion_to_kBtu_Table, 2, FALSE),"")</f>
        <v>3412.14</v>
      </c>
      <c r="H212" s="331">
        <f>IFERROR(F:F*G:G,0)</f>
        <v>0</v>
      </c>
      <c r="I212" s="332">
        <f>IFERROR(VLOOKUP("Electricity",Fuel_Source_Carbon_Table,2,FALSE),0)</f>
        <v>0.11330763094921563</v>
      </c>
      <c r="J212" s="331">
        <f>(H212*I212)</f>
        <v>0</v>
      </c>
      <c r="K212" s="402"/>
      <c r="L212" s="294"/>
      <c r="M212" s="430"/>
      <c r="N212" s="141"/>
      <c r="O212" s="153"/>
      <c r="P212" s="154"/>
      <c r="Q212" s="173"/>
      <c r="R212" s="153"/>
    </row>
    <row r="213" spans="1:18" x14ac:dyDescent="0.25">
      <c r="A213" s="182"/>
      <c r="B213" s="23"/>
      <c r="C213" s="138"/>
      <c r="D213" s="138"/>
      <c r="E213" s="138"/>
      <c r="F213" s="138"/>
      <c r="G213" s="138"/>
      <c r="H213" s="240"/>
      <c r="I213" s="138"/>
      <c r="J213" s="240"/>
      <c r="K213" s="402"/>
      <c r="L213" s="294"/>
      <c r="M213" s="430"/>
      <c r="N213" s="141"/>
      <c r="O213" s="153"/>
      <c r="P213" s="154"/>
      <c r="Q213" s="173"/>
      <c r="R213" s="153"/>
    </row>
    <row r="214" spans="1:18" x14ac:dyDescent="0.25">
      <c r="A214" s="182"/>
      <c r="B214" s="137"/>
      <c r="C214" s="138"/>
      <c r="D214" s="138"/>
      <c r="E214" s="138"/>
      <c r="F214" s="138"/>
      <c r="G214" s="138"/>
      <c r="H214" s="138"/>
      <c r="I214" s="241" t="s">
        <v>544</v>
      </c>
      <c r="J214" s="158"/>
      <c r="K214" s="402"/>
      <c r="L214" s="294"/>
      <c r="M214" s="430"/>
      <c r="N214" s="141"/>
      <c r="O214" s="153"/>
      <c r="P214" s="154"/>
      <c r="Q214" s="173"/>
      <c r="R214" s="153"/>
    </row>
    <row r="215" spans="1:18" x14ac:dyDescent="0.25">
      <c r="A215" s="182"/>
      <c r="B215" s="23"/>
      <c r="C215" s="295"/>
      <c r="D215" s="295"/>
      <c r="E215" s="295"/>
      <c r="F215" s="295"/>
      <c r="G215" s="295"/>
      <c r="H215" s="333" t="s">
        <v>543</v>
      </c>
      <c r="I215" s="333" t="s">
        <v>545</v>
      </c>
      <c r="J215" s="334" t="s">
        <v>510</v>
      </c>
      <c r="K215" s="402"/>
      <c r="L215" s="294"/>
      <c r="M215" s="430"/>
      <c r="N215" s="141"/>
      <c r="O215" s="153"/>
      <c r="P215" s="154"/>
      <c r="Q215" s="173"/>
      <c r="R215" s="153"/>
    </row>
    <row r="216" spans="1:18" x14ac:dyDescent="0.25">
      <c r="A216" s="182"/>
      <c r="B216" s="335" t="s">
        <v>546</v>
      </c>
      <c r="C216" s="336"/>
      <c r="D216" s="336"/>
      <c r="E216" s="336"/>
      <c r="F216" s="337"/>
      <c r="G216" s="337"/>
      <c r="H216" s="323" t="s">
        <v>480</v>
      </c>
      <c r="I216" s="338" t="s">
        <v>287</v>
      </c>
      <c r="J216" s="323" t="s">
        <v>504</v>
      </c>
      <c r="K216" s="402"/>
      <c r="L216" s="294"/>
      <c r="M216" s="430"/>
      <c r="N216" s="141"/>
      <c r="O216" s="153"/>
      <c r="P216" s="154"/>
      <c r="Q216" s="173"/>
      <c r="R216" s="153"/>
    </row>
    <row r="217" spans="1:18" hidden="1" x14ac:dyDescent="0.25">
      <c r="A217" s="182"/>
      <c r="B217" s="339" t="s">
        <v>540</v>
      </c>
      <c r="C217" s="339"/>
      <c r="D217" s="339"/>
      <c r="E217" s="339"/>
      <c r="F217" s="339"/>
      <c r="G217" s="339"/>
      <c r="H217" s="340" cm="1">
        <f t="array" ref="H217">_xlfn.IFS(OR(I204="Not Included", I204="Planned"),H197,I205="",0,I205="Gross Metered",H197,I205="Net Metered",(H197+(H211-H212)))</f>
        <v>665367.30000000005</v>
      </c>
      <c r="I217" s="341">
        <f>IFERROR(H217/Area_Building,"")</f>
        <v>30.243968181818182</v>
      </c>
      <c r="J217" s="342" cm="1">
        <f t="array" ref="J217">_xlfn.IFS(OR(I204="Not Included", I204="Planned"),J197,I205="",0,I205="Gross Metered",J197,I205="Net Metered",(J197+(J211-J212)))</f>
        <v>75391.192474076044</v>
      </c>
      <c r="K217" s="402"/>
      <c r="L217" s="430" t="s">
        <v>542</v>
      </c>
      <c r="M217" s="430"/>
      <c r="N217" s="141"/>
      <c r="O217" s="153"/>
      <c r="P217" s="154"/>
      <c r="Q217" s="173"/>
      <c r="R217" s="153"/>
    </row>
    <row r="218" spans="1:18" hidden="1" x14ac:dyDescent="0.25">
      <c r="A218" s="180"/>
      <c r="B218" s="339" t="s">
        <v>541</v>
      </c>
      <c r="C218" s="339"/>
      <c r="D218" s="339"/>
      <c r="E218" s="339"/>
      <c r="F218" s="339"/>
      <c r="G218" s="339"/>
      <c r="H218" s="340">
        <f>SUM(H198:H201)</f>
        <v>0</v>
      </c>
      <c r="I218" s="341">
        <f>IFERROR(H218/Area_Building,"")</f>
        <v>0</v>
      </c>
      <c r="J218" s="342">
        <f>SUM(J198:J201)</f>
        <v>0</v>
      </c>
      <c r="K218" s="310"/>
      <c r="L218" s="311"/>
      <c r="M218" s="311"/>
      <c r="N218" s="141"/>
      <c r="O218" s="153"/>
      <c r="P218" s="154"/>
      <c r="Q218" s="153"/>
      <c r="R218" s="153"/>
    </row>
    <row r="219" spans="1:18" x14ac:dyDescent="0.25">
      <c r="A219" s="180"/>
      <c r="B219" s="298" t="s">
        <v>548</v>
      </c>
      <c r="C219" s="298"/>
      <c r="D219" s="298"/>
      <c r="E219" s="298"/>
      <c r="F219" s="298"/>
      <c r="G219" s="298"/>
      <c r="H219" s="343">
        <f>H217+H218</f>
        <v>665367.30000000005</v>
      </c>
      <c r="I219" s="344">
        <f>IFERROR(Energy_Consumption_Annual_Total/Area_Building,"")</f>
        <v>30.243968181818182</v>
      </c>
      <c r="J219" s="345">
        <f>SUM(J217:J218)</f>
        <v>75391.192474076044</v>
      </c>
      <c r="K219" s="310"/>
      <c r="L219" s="311"/>
      <c r="M219" s="311"/>
      <c r="N219" s="141"/>
      <c r="O219" s="153"/>
      <c r="P219" s="154"/>
      <c r="Q219" s="153"/>
      <c r="R219" s="153"/>
    </row>
    <row r="220" spans="1:18" x14ac:dyDescent="0.25">
      <c r="A220" s="182"/>
      <c r="B220" s="298" t="s">
        <v>549</v>
      </c>
      <c r="C220" s="298"/>
      <c r="D220" s="298"/>
      <c r="E220" s="298"/>
      <c r="F220" s="298"/>
      <c r="G220" s="298"/>
      <c r="H220" s="343">
        <f>H211</f>
        <v>665367.30000000005</v>
      </c>
      <c r="I220" s="344">
        <f>IFERROR(Energy_Production_Annual_Total/Area_Building,"")</f>
        <v>30.243968181818182</v>
      </c>
      <c r="J220" s="345">
        <f>J211</f>
        <v>75391.192474076044</v>
      </c>
      <c r="K220" s="23"/>
      <c r="L220" s="430"/>
      <c r="M220" s="295"/>
      <c r="N220" s="141"/>
      <c r="O220" s="153"/>
      <c r="P220" s="154"/>
      <c r="Q220" s="173"/>
      <c r="R220" s="153"/>
    </row>
    <row r="221" spans="1:18" x14ac:dyDescent="0.25">
      <c r="A221" s="182"/>
      <c r="B221" s="298" t="s">
        <v>547</v>
      </c>
      <c r="C221" s="298"/>
      <c r="D221" s="298"/>
      <c r="E221" s="298"/>
      <c r="F221" s="298"/>
      <c r="G221" s="298"/>
      <c r="H221" s="343">
        <f>Energy_Consumption_Annual_Total-Energy_Production_Annual_Total</f>
        <v>0</v>
      </c>
      <c r="I221" s="344">
        <f>IFERROR(H221/Area_Building,"")</f>
        <v>0</v>
      </c>
      <c r="J221" s="346">
        <f>J219-J220</f>
        <v>0</v>
      </c>
      <c r="K221" s="465"/>
      <c r="L221" s="430"/>
      <c r="M221" s="295"/>
      <c r="N221" s="141"/>
      <c r="O221" s="153"/>
      <c r="P221" s="154"/>
      <c r="Q221" s="173"/>
      <c r="R221" s="153"/>
    </row>
    <row r="222" spans="1:18" ht="15" customHeight="1" x14ac:dyDescent="0.25">
      <c r="A222" s="180"/>
      <c r="B222" s="298" t="s">
        <v>387</v>
      </c>
      <c r="C222" s="295"/>
      <c r="D222" s="295"/>
      <c r="E222" s="295"/>
      <c r="F222" s="295"/>
      <c r="G222" s="295"/>
      <c r="H222" s="528">
        <f>IFERROR(IF(Energy_Consumption_Annual_Total=0,0,(1-(I221/I186))),"")</f>
        <v>1</v>
      </c>
      <c r="I222" s="529"/>
      <c r="J222" s="312"/>
      <c r="K222" s="293"/>
      <c r="L222" s="430" t="s">
        <v>313</v>
      </c>
      <c r="M222" s="295"/>
      <c r="N222" s="141"/>
      <c r="O222" s="153"/>
      <c r="P222" s="154">
        <f>IF(H222=0,0,IF(AND(H222&gt;0,H222&lt;0),1,IF(AND(H222&gt;0.1,H222&lt;0.2),2,IF(AND(H222&gt;0.2,H222&lt;0.3),3,IF(AND(H222&gt;0.3,H222&lt;0.4),4,IF(AND(H222&gt;0.4,H222&lt;0.5),5,IF(AND(H222&gt;0.5,H222&lt;0.6),6,IF(AND(H222&gt;0.6,H222&lt;0.7),7,IF(AND(H222&gt;0.7,H222&lt;0.8),8,IF(AND(H222&gt;0.8,H222&lt;0.9),9,IF(AND(H222&gt;0.9,H222=1),10,IF(H222&gt;1,10,0))))))))))))</f>
        <v>10</v>
      </c>
      <c r="Q222" s="173"/>
      <c r="R222" s="153"/>
    </row>
    <row r="223" spans="1:18" x14ac:dyDescent="0.25">
      <c r="A223" s="180"/>
      <c r="B223" s="295"/>
      <c r="C223" s="295"/>
      <c r="D223" s="295"/>
      <c r="E223" s="295"/>
      <c r="F223" s="295"/>
      <c r="G223" s="295"/>
      <c r="H223" s="295"/>
      <c r="I223" s="347"/>
      <c r="J223" s="312"/>
      <c r="K223" s="310"/>
      <c r="L223" s="311"/>
      <c r="M223" s="311"/>
      <c r="N223" s="141"/>
      <c r="O223" s="153"/>
      <c r="P223" s="154"/>
      <c r="Q223" s="153"/>
      <c r="R223" s="153"/>
    </row>
    <row r="224" spans="1:18" x14ac:dyDescent="0.25">
      <c r="A224" s="180"/>
      <c r="B224" s="295"/>
      <c r="C224" s="295"/>
      <c r="D224" s="295"/>
      <c r="E224" s="295"/>
      <c r="F224" s="295"/>
      <c r="G224" s="295"/>
      <c r="H224" s="295"/>
      <c r="I224" s="348"/>
      <c r="J224" s="348"/>
      <c r="K224" s="293"/>
      <c r="L224" s="294"/>
      <c r="M224" s="468"/>
      <c r="N224" s="141"/>
      <c r="O224" s="153"/>
      <c r="P224" s="154"/>
      <c r="Q224" s="153"/>
      <c r="R224" s="153"/>
    </row>
    <row r="225" spans="1:18" ht="13.15" customHeight="1" x14ac:dyDescent="0.25">
      <c r="A225" s="180"/>
      <c r="B225" s="564" t="s">
        <v>579</v>
      </c>
      <c r="C225" s="564"/>
      <c r="D225" s="564"/>
      <c r="E225" s="564"/>
      <c r="F225" s="564"/>
      <c r="G225" s="564"/>
      <c r="H225" s="564"/>
      <c r="I225" s="564"/>
      <c r="J225" s="564"/>
      <c r="K225" s="293"/>
      <c r="L225" s="469"/>
      <c r="M225" s="294"/>
      <c r="N225" s="141"/>
      <c r="O225" s="153"/>
      <c r="P225" s="154"/>
      <c r="Q225" s="153"/>
      <c r="R225" s="153"/>
    </row>
    <row r="226" spans="1:18" ht="70.150000000000006" customHeight="1" x14ac:dyDescent="0.25">
      <c r="A226" s="180"/>
      <c r="B226" s="493" t="s">
        <v>632</v>
      </c>
      <c r="C226" s="494"/>
      <c r="D226" s="494"/>
      <c r="E226" s="494"/>
      <c r="F226" s="494"/>
      <c r="G226" s="494"/>
      <c r="H226" s="494"/>
      <c r="I226" s="494"/>
      <c r="J226" s="495"/>
      <c r="K226" s="497" t="s">
        <v>589</v>
      </c>
      <c r="L226" s="498"/>
      <c r="M226" s="317"/>
      <c r="N226" s="141"/>
      <c r="O226" s="153"/>
      <c r="P226" s="154"/>
      <c r="Q226" s="153"/>
      <c r="R226" s="153"/>
    </row>
    <row r="227" spans="1:18" x14ac:dyDescent="0.25">
      <c r="A227" s="180"/>
      <c r="B227" s="489"/>
      <c r="C227" s="489"/>
      <c r="D227" s="489"/>
      <c r="E227" s="489"/>
      <c r="F227" s="489"/>
      <c r="G227" s="489"/>
      <c r="H227" s="489"/>
      <c r="I227" s="489"/>
      <c r="J227" s="489"/>
      <c r="K227" s="293"/>
      <c r="L227" s="294"/>
      <c r="M227" s="294"/>
      <c r="N227" s="141"/>
      <c r="O227" s="153"/>
      <c r="P227" s="154"/>
      <c r="Q227" s="153"/>
      <c r="R227" s="153"/>
    </row>
    <row r="228" spans="1:18" ht="13.15" customHeight="1" x14ac:dyDescent="0.25">
      <c r="A228" s="180"/>
      <c r="B228" s="521" t="s">
        <v>89</v>
      </c>
      <c r="C228" s="521"/>
      <c r="D228" s="521"/>
      <c r="E228" s="521"/>
      <c r="F228" s="521"/>
      <c r="G228" s="521"/>
      <c r="H228" s="521"/>
      <c r="I228" s="521"/>
      <c r="J228" s="521"/>
      <c r="K228" s="293"/>
      <c r="L228" s="294"/>
      <c r="M228" s="294"/>
      <c r="N228" s="141"/>
      <c r="O228" s="153"/>
      <c r="P228" s="154"/>
      <c r="Q228" s="153"/>
      <c r="R228" s="153"/>
    </row>
    <row r="229" spans="1:18" s="245" customFormat="1" ht="103.9" customHeight="1" x14ac:dyDescent="0.25">
      <c r="A229" s="242"/>
      <c r="B229" s="493" t="s">
        <v>617</v>
      </c>
      <c r="C229" s="494"/>
      <c r="D229" s="494"/>
      <c r="E229" s="494"/>
      <c r="F229" s="494"/>
      <c r="G229" s="494"/>
      <c r="H229" s="494"/>
      <c r="I229" s="494"/>
      <c r="J229" s="495"/>
      <c r="K229" s="557" t="s">
        <v>600</v>
      </c>
      <c r="L229" s="558"/>
      <c r="M229" s="559"/>
      <c r="N229" s="391"/>
      <c r="O229" s="243"/>
      <c r="P229" s="244"/>
      <c r="Q229" s="243"/>
      <c r="R229" s="243"/>
    </row>
    <row r="230" spans="1:18" x14ac:dyDescent="0.25">
      <c r="A230" s="180"/>
      <c r="B230" s="138"/>
      <c r="C230" s="138"/>
      <c r="D230" s="138"/>
      <c r="E230" s="138"/>
      <c r="F230" s="138"/>
      <c r="G230" s="138"/>
      <c r="H230" s="138"/>
      <c r="I230" s="246"/>
      <c r="J230" s="246"/>
      <c r="K230" s="156"/>
      <c r="L230" s="157"/>
      <c r="M230" s="162"/>
      <c r="N230" s="141"/>
      <c r="O230" s="153"/>
      <c r="P230" s="154"/>
      <c r="Q230" s="153"/>
      <c r="R230" s="153"/>
    </row>
    <row r="231" spans="1:18" s="23" customFormat="1" ht="65.099999999999994" customHeight="1" x14ac:dyDescent="0.25">
      <c r="A231" s="193"/>
      <c r="B231" s="147"/>
      <c r="C231" s="301" t="s">
        <v>314</v>
      </c>
      <c r="D231" s="149"/>
      <c r="E231" s="150"/>
      <c r="F231" s="150"/>
      <c r="G231" s="150"/>
      <c r="H231" s="148"/>
      <c r="I231" s="509" t="s">
        <v>90</v>
      </c>
      <c r="J231" s="509"/>
      <c r="K231" s="509"/>
      <c r="L231" s="509"/>
      <c r="M231" s="147"/>
      <c r="N231" s="152" t="s">
        <v>393</v>
      </c>
      <c r="O231" s="306" t="s">
        <v>374</v>
      </c>
      <c r="P231" s="307">
        <f>SUM(P232:P244)</f>
        <v>10</v>
      </c>
      <c r="Q231" s="308"/>
      <c r="R231" s="303"/>
    </row>
    <row r="232" spans="1:18" x14ac:dyDescent="0.25">
      <c r="A232" s="188"/>
      <c r="B232" s="166"/>
      <c r="C232" s="166"/>
      <c r="D232" s="166"/>
      <c r="E232" s="166"/>
      <c r="F232" s="166"/>
      <c r="G232" s="166"/>
      <c r="H232" s="166"/>
      <c r="I232" s="175"/>
      <c r="J232" s="175"/>
      <c r="K232" s="399"/>
      <c r="L232" s="400"/>
      <c r="M232" s="409"/>
      <c r="N232" s="167"/>
      <c r="O232" s="153"/>
      <c r="P232" s="154"/>
      <c r="Q232" s="173"/>
      <c r="R232" s="153"/>
    </row>
    <row r="233" spans="1:18" x14ac:dyDescent="0.25">
      <c r="A233" s="182"/>
      <c r="B233" s="138"/>
      <c r="C233" s="138"/>
      <c r="D233" s="138"/>
      <c r="E233" s="138"/>
      <c r="F233" s="138"/>
      <c r="G233" s="138"/>
      <c r="H233" s="138"/>
      <c r="I233" s="136" t="s">
        <v>12</v>
      </c>
      <c r="J233" s="136"/>
      <c r="K233" s="504" t="s">
        <v>13</v>
      </c>
      <c r="L233" s="504"/>
      <c r="M233" s="504"/>
      <c r="N233" s="377" t="s">
        <v>14</v>
      </c>
      <c r="O233" s="153"/>
      <c r="P233" s="154"/>
      <c r="Q233" s="173"/>
      <c r="R233" s="153"/>
    </row>
    <row r="234" spans="1:18" ht="12.75" customHeight="1" x14ac:dyDescent="0.25">
      <c r="A234" s="182"/>
      <c r="B234" s="295" t="s">
        <v>457</v>
      </c>
      <c r="C234" s="295"/>
      <c r="D234" s="295"/>
      <c r="E234" s="295"/>
      <c r="F234" s="295"/>
      <c r="G234" s="295"/>
      <c r="H234" s="295"/>
      <c r="I234" s="496" t="s">
        <v>613</v>
      </c>
      <c r="J234" s="496"/>
      <c r="K234" s="402" t="s">
        <v>297</v>
      </c>
      <c r="L234" s="502" t="s">
        <v>93</v>
      </c>
      <c r="M234" s="508"/>
      <c r="N234" s="377"/>
      <c r="O234" s="153"/>
      <c r="P234" s="154"/>
      <c r="Q234" s="173"/>
      <c r="R234" s="153"/>
    </row>
    <row r="235" spans="1:18" ht="13.15" customHeight="1" x14ac:dyDescent="0.25">
      <c r="A235" s="180"/>
      <c r="B235" s="295" t="s">
        <v>91</v>
      </c>
      <c r="C235" s="295"/>
      <c r="D235" s="295"/>
      <c r="E235" s="295"/>
      <c r="F235" s="295"/>
      <c r="G235" s="295"/>
      <c r="H235" s="295"/>
      <c r="I235" s="496" t="s">
        <v>613</v>
      </c>
      <c r="J235" s="496"/>
      <c r="K235" s="402" t="s">
        <v>297</v>
      </c>
      <c r="L235" s="502" t="s">
        <v>92</v>
      </c>
      <c r="M235" s="508"/>
      <c r="N235" s="501" t="s">
        <v>408</v>
      </c>
      <c r="O235" s="153"/>
      <c r="P235" s="154">
        <f>IF(I235="yes",2,0)</f>
        <v>2</v>
      </c>
      <c r="Q235" s="153"/>
      <c r="R235" s="153"/>
    </row>
    <row r="236" spans="1:18" ht="13.15" customHeight="1" x14ac:dyDescent="0.25">
      <c r="A236" s="180"/>
      <c r="B236" s="295" t="s">
        <v>458</v>
      </c>
      <c r="C236" s="295"/>
      <c r="D236" s="295"/>
      <c r="E236" s="295"/>
      <c r="F236" s="295"/>
      <c r="G236" s="295"/>
      <c r="H236" s="295"/>
      <c r="I236" s="496" t="s">
        <v>613</v>
      </c>
      <c r="J236" s="496"/>
      <c r="K236" s="402" t="s">
        <v>297</v>
      </c>
      <c r="L236" s="470"/>
      <c r="M236" s="470"/>
      <c r="N236" s="501"/>
      <c r="O236" s="153"/>
      <c r="P236" s="154">
        <f>IF(I234="yes",2,0)</f>
        <v>2</v>
      </c>
      <c r="Q236" s="153"/>
      <c r="R236" s="153"/>
    </row>
    <row r="237" spans="1:18" ht="13.15" customHeight="1" x14ac:dyDescent="0.25">
      <c r="A237" s="180"/>
      <c r="B237" s="295" t="s">
        <v>94</v>
      </c>
      <c r="C237" s="295"/>
      <c r="D237" s="295"/>
      <c r="E237" s="295"/>
      <c r="F237" s="295"/>
      <c r="G237" s="295"/>
      <c r="H237" s="295"/>
      <c r="I237" s="496" t="s">
        <v>613</v>
      </c>
      <c r="J237" s="496"/>
      <c r="K237" s="402" t="s">
        <v>297</v>
      </c>
      <c r="L237" s="502" t="s">
        <v>289</v>
      </c>
      <c r="M237" s="508"/>
      <c r="N237" s="501"/>
      <c r="O237" s="153"/>
      <c r="P237" s="154">
        <f>IF(I238="yes",2,0)</f>
        <v>2</v>
      </c>
      <c r="Q237" s="153"/>
      <c r="R237" s="153"/>
    </row>
    <row r="238" spans="1:18" ht="13.15" customHeight="1" x14ac:dyDescent="0.25">
      <c r="A238" s="180"/>
      <c r="B238" s="429" t="s">
        <v>580</v>
      </c>
      <c r="C238" s="295"/>
      <c r="D238" s="295"/>
      <c r="E238" s="295"/>
      <c r="F238" s="295"/>
      <c r="G238" s="295"/>
      <c r="H238" s="295"/>
      <c r="I238" s="496" t="s">
        <v>613</v>
      </c>
      <c r="J238" s="496"/>
      <c r="K238" s="402" t="s">
        <v>297</v>
      </c>
      <c r="L238" s="502" t="s">
        <v>321</v>
      </c>
      <c r="M238" s="508"/>
      <c r="N238" s="501"/>
      <c r="O238" s="153"/>
      <c r="P238" s="154">
        <f>IF(I237="yes",2,0)</f>
        <v>2</v>
      </c>
      <c r="Q238" s="153"/>
      <c r="R238" s="153"/>
    </row>
    <row r="239" spans="1:18" ht="13.15" customHeight="1" x14ac:dyDescent="0.25">
      <c r="A239" s="180"/>
      <c r="B239" s="295" t="s">
        <v>459</v>
      </c>
      <c r="C239" s="295"/>
      <c r="D239" s="295"/>
      <c r="E239" s="294"/>
      <c r="F239" s="294"/>
      <c r="G239" s="294"/>
      <c r="H239" s="294"/>
      <c r="I239" s="496" t="s">
        <v>613</v>
      </c>
      <c r="J239" s="496"/>
      <c r="K239" s="402" t="s">
        <v>297</v>
      </c>
      <c r="L239" s="502" t="s">
        <v>95</v>
      </c>
      <c r="M239" s="508"/>
      <c r="N239" s="501"/>
      <c r="O239" s="153"/>
      <c r="P239" s="154">
        <f>IF(I239="yes",2,0)</f>
        <v>2</v>
      </c>
      <c r="Q239" s="153"/>
      <c r="R239" s="153"/>
    </row>
    <row r="240" spans="1:18" ht="13.15" customHeight="1" x14ac:dyDescent="0.25">
      <c r="A240" s="180"/>
      <c r="B240" s="294" t="s">
        <v>460</v>
      </c>
      <c r="C240" s="294"/>
      <c r="D240" s="294"/>
      <c r="E240" s="319"/>
      <c r="F240" s="319"/>
      <c r="G240" s="319"/>
      <c r="H240" s="294"/>
      <c r="I240" s="144"/>
      <c r="J240" s="144"/>
      <c r="K240" s="434"/>
      <c r="L240" s="296"/>
      <c r="M240" s="296"/>
      <c r="N240" s="501"/>
      <c r="O240" s="153"/>
      <c r="P240" s="154"/>
      <c r="Q240" s="153"/>
      <c r="R240" s="153"/>
    </row>
    <row r="241" spans="1:18" ht="13.15" customHeight="1" x14ac:dyDescent="0.25">
      <c r="A241" s="180"/>
      <c r="B241" s="319"/>
      <c r="C241" s="319"/>
      <c r="D241" s="294"/>
      <c r="E241" s="319"/>
      <c r="F241" s="319"/>
      <c r="G241" s="319"/>
      <c r="H241" s="294"/>
      <c r="I241" s="247"/>
      <c r="J241" s="247"/>
      <c r="K241" s="293"/>
      <c r="L241" s="294"/>
      <c r="M241" s="471"/>
      <c r="N241" s="501"/>
      <c r="O241" s="153"/>
      <c r="P241" s="154"/>
      <c r="Q241" s="153"/>
      <c r="R241" s="153"/>
    </row>
    <row r="242" spans="1:18" ht="18" customHeight="1" x14ac:dyDescent="0.25">
      <c r="A242" s="180"/>
      <c r="B242" s="525" t="s">
        <v>315</v>
      </c>
      <c r="C242" s="525"/>
      <c r="D242" s="525"/>
      <c r="E242" s="319"/>
      <c r="F242" s="319"/>
      <c r="G242" s="319"/>
      <c r="H242" s="294"/>
      <c r="I242" s="138"/>
      <c r="J242" s="138"/>
      <c r="K242" s="293"/>
      <c r="L242" s="295"/>
      <c r="M242" s="295"/>
      <c r="N242" s="501"/>
      <c r="O242" s="153"/>
      <c r="P242" s="154"/>
      <c r="Q242" s="153"/>
      <c r="R242" s="153"/>
    </row>
    <row r="243" spans="1:18" ht="83.45" customHeight="1" x14ac:dyDescent="0.25">
      <c r="A243" s="180"/>
      <c r="B243" s="522" t="s">
        <v>618</v>
      </c>
      <c r="C243" s="522"/>
      <c r="D243" s="522"/>
      <c r="E243" s="522"/>
      <c r="F243" s="522"/>
      <c r="G243" s="522"/>
      <c r="H243" s="522"/>
      <c r="I243" s="522"/>
      <c r="J243" s="522"/>
      <c r="K243" s="533" t="s">
        <v>601</v>
      </c>
      <c r="L243" s="533"/>
      <c r="M243" s="560"/>
      <c r="N243" s="392" t="s">
        <v>409</v>
      </c>
      <c r="O243" s="153"/>
      <c r="P243" s="154"/>
      <c r="Q243" s="153"/>
      <c r="R243" s="153"/>
    </row>
    <row r="244" spans="1:18" x14ac:dyDescent="0.25">
      <c r="A244" s="205"/>
      <c r="B244" s="190"/>
      <c r="C244" s="190"/>
      <c r="D244" s="190"/>
      <c r="E244" s="190"/>
      <c r="F244" s="190"/>
      <c r="G244" s="190"/>
      <c r="H244" s="190"/>
      <c r="I244" s="248"/>
      <c r="J244" s="248"/>
      <c r="K244" s="207"/>
      <c r="L244" s="208"/>
      <c r="M244" s="190"/>
      <c r="N244" s="249"/>
      <c r="O244" s="153"/>
      <c r="P244" s="154"/>
      <c r="Q244" s="153"/>
      <c r="R244" s="153"/>
    </row>
    <row r="245" spans="1:18" s="23" customFormat="1" ht="65.099999999999994" customHeight="1" x14ac:dyDescent="0.25">
      <c r="A245" s="305"/>
      <c r="B245" s="147"/>
      <c r="C245" s="301" t="s">
        <v>316</v>
      </c>
      <c r="D245" s="149"/>
      <c r="E245" s="150"/>
      <c r="F245" s="150"/>
      <c r="G245" s="150"/>
      <c r="H245" s="148"/>
      <c r="I245" s="509" t="s">
        <v>96</v>
      </c>
      <c r="J245" s="509"/>
      <c r="K245" s="509"/>
      <c r="L245" s="509"/>
      <c r="M245" s="147"/>
      <c r="N245" s="152" t="s">
        <v>393</v>
      </c>
      <c r="O245" s="306" t="s">
        <v>375</v>
      </c>
      <c r="P245" s="307">
        <f>SUM(P246:P260)</f>
        <v>8</v>
      </c>
      <c r="Q245" s="318"/>
      <c r="R245" s="303"/>
    </row>
    <row r="246" spans="1:18" x14ac:dyDescent="0.25">
      <c r="A246" s="188"/>
      <c r="B246" s="166"/>
      <c r="C246" s="166"/>
      <c r="D246" s="166"/>
      <c r="E246" s="166"/>
      <c r="F246" s="166"/>
      <c r="G246" s="166"/>
      <c r="H246" s="166"/>
      <c r="I246" s="175"/>
      <c r="J246" s="175"/>
      <c r="K246" s="164"/>
      <c r="L246" s="165"/>
      <c r="M246" s="166"/>
      <c r="N246" s="167"/>
      <c r="O246" s="153"/>
      <c r="P246" s="154"/>
      <c r="Q246" s="173"/>
      <c r="R246" s="153"/>
    </row>
    <row r="247" spans="1:18" x14ac:dyDescent="0.25">
      <c r="A247" s="182"/>
      <c r="B247" s="295"/>
      <c r="C247" s="295"/>
      <c r="D247" s="295"/>
      <c r="E247" s="295"/>
      <c r="F247" s="295"/>
      <c r="G247" s="295"/>
      <c r="H247" s="295"/>
      <c r="I247" s="136" t="s">
        <v>12</v>
      </c>
      <c r="J247" s="136"/>
      <c r="K247" s="504" t="s">
        <v>13</v>
      </c>
      <c r="L247" s="504"/>
      <c r="M247" s="504"/>
      <c r="N247" s="377" t="s">
        <v>14</v>
      </c>
      <c r="O247" s="153"/>
      <c r="P247" s="154"/>
      <c r="Q247" s="173"/>
      <c r="R247" s="153"/>
    </row>
    <row r="248" spans="1:18" ht="15" x14ac:dyDescent="0.2">
      <c r="A248" s="180"/>
      <c r="B248" s="295" t="s">
        <v>357</v>
      </c>
      <c r="C248" s="295"/>
      <c r="D248" s="295"/>
      <c r="E248" s="294"/>
      <c r="F248" s="294"/>
      <c r="G248" s="294"/>
      <c r="H248" s="294"/>
      <c r="I248" s="496" t="s">
        <v>613</v>
      </c>
      <c r="J248" s="496"/>
      <c r="K248" s="402" t="s">
        <v>297</v>
      </c>
      <c r="L248" s="458"/>
      <c r="M248" s="472" t="s">
        <v>102</v>
      </c>
      <c r="N248" s="395" t="s">
        <v>581</v>
      </c>
      <c r="O248" s="153"/>
      <c r="P248" s="154">
        <f>IF(I248="yes",1,0)</f>
        <v>1</v>
      </c>
      <c r="Q248" s="153"/>
      <c r="R248" s="153"/>
    </row>
    <row r="249" spans="1:18" ht="12.75" customHeight="1" x14ac:dyDescent="0.25">
      <c r="A249" s="180"/>
      <c r="B249" s="295" t="s">
        <v>367</v>
      </c>
      <c r="C249" s="295"/>
      <c r="D249" s="295"/>
      <c r="E249" s="294"/>
      <c r="F249" s="294"/>
      <c r="G249" s="294"/>
      <c r="H249" s="294"/>
      <c r="I249" s="544">
        <v>0.8</v>
      </c>
      <c r="J249" s="545"/>
      <c r="K249" s="402" t="s">
        <v>297</v>
      </c>
      <c r="L249" s="487" t="s">
        <v>378</v>
      </c>
      <c r="M249" s="487"/>
      <c r="N249" s="379"/>
      <c r="O249" s="153"/>
      <c r="P249" s="154">
        <f>IF(I249&lt;0.5,0,IF(I249&lt;0.75,0.5,1))</f>
        <v>1</v>
      </c>
      <c r="Q249" s="153"/>
      <c r="R249" s="153"/>
    </row>
    <row r="250" spans="1:18" ht="13.15" customHeight="1" x14ac:dyDescent="0.25">
      <c r="A250" s="180"/>
      <c r="B250" s="295" t="s">
        <v>394</v>
      </c>
      <c r="C250" s="295"/>
      <c r="D250" s="295"/>
      <c r="E250" s="295"/>
      <c r="F250" s="295"/>
      <c r="G250" s="295"/>
      <c r="H250" s="295"/>
      <c r="I250" s="496" t="s">
        <v>349</v>
      </c>
      <c r="J250" s="496"/>
      <c r="K250" s="402" t="s">
        <v>297</v>
      </c>
      <c r="L250" s="487" t="s">
        <v>354</v>
      </c>
      <c r="M250" s="487"/>
      <c r="N250" s="141"/>
      <c r="O250" s="153"/>
      <c r="P250" s="154"/>
      <c r="Q250" s="153"/>
      <c r="R250" s="153"/>
    </row>
    <row r="251" spans="1:18" ht="13.15" customHeight="1" x14ac:dyDescent="0.25">
      <c r="A251" s="180"/>
      <c r="B251" s="295" t="s">
        <v>97</v>
      </c>
      <c r="C251" s="295"/>
      <c r="D251" s="295"/>
      <c r="E251" s="295"/>
      <c r="F251" s="295"/>
      <c r="G251" s="295"/>
      <c r="H251" s="295"/>
      <c r="I251" s="496" t="s">
        <v>613</v>
      </c>
      <c r="J251" s="496"/>
      <c r="K251" s="402" t="s">
        <v>297</v>
      </c>
      <c r="L251" s="485"/>
      <c r="M251" s="485"/>
      <c r="N251" s="141"/>
      <c r="O251" s="153"/>
      <c r="P251" s="154">
        <f>IF(I251="yes",2,0)</f>
        <v>2</v>
      </c>
      <c r="Q251" s="153"/>
      <c r="R251" s="153"/>
    </row>
    <row r="252" spans="1:18" ht="15" x14ac:dyDescent="0.2">
      <c r="A252" s="180"/>
      <c r="B252" s="295" t="s">
        <v>532</v>
      </c>
      <c r="C252" s="295"/>
      <c r="D252" s="295"/>
      <c r="E252" s="295"/>
      <c r="F252" s="295"/>
      <c r="G252" s="295"/>
      <c r="H252" s="295"/>
      <c r="I252" s="562" t="s">
        <v>619</v>
      </c>
      <c r="J252" s="562"/>
      <c r="K252" s="403" t="s">
        <v>530</v>
      </c>
      <c r="L252" s="561" t="s">
        <v>531</v>
      </c>
      <c r="M252" s="561"/>
      <c r="N252" s="395" t="s">
        <v>582</v>
      </c>
      <c r="O252" s="153"/>
      <c r="P252" s="203"/>
      <c r="Q252" s="153"/>
      <c r="R252" s="153"/>
    </row>
    <row r="253" spans="1:18" ht="15" x14ac:dyDescent="0.2">
      <c r="A253" s="180"/>
      <c r="B253" s="295" t="s">
        <v>379</v>
      </c>
      <c r="C253" s="295"/>
      <c r="D253" s="295"/>
      <c r="E253" s="294"/>
      <c r="F253" s="294"/>
      <c r="G253" s="294"/>
      <c r="H253" s="294"/>
      <c r="I253" s="496" t="s">
        <v>613</v>
      </c>
      <c r="J253" s="496"/>
      <c r="K253" s="402" t="s">
        <v>297</v>
      </c>
      <c r="L253" s="542"/>
      <c r="M253" s="542"/>
      <c r="N253" s="395" t="s">
        <v>591</v>
      </c>
      <c r="O253" s="153"/>
      <c r="P253" s="154">
        <f>IF(I253="yes",2,0)</f>
        <v>2</v>
      </c>
      <c r="Q253" s="153"/>
      <c r="R253" s="153"/>
    </row>
    <row r="254" spans="1:18" ht="13.15" customHeight="1" x14ac:dyDescent="0.25">
      <c r="A254" s="180"/>
      <c r="B254" s="295" t="s">
        <v>395</v>
      </c>
      <c r="C254" s="295"/>
      <c r="D254" s="295"/>
      <c r="E254" s="294"/>
      <c r="F254" s="294"/>
      <c r="G254" s="294"/>
      <c r="H254" s="294"/>
      <c r="I254" s="491" t="s">
        <v>360</v>
      </c>
      <c r="J254" s="492"/>
      <c r="K254" s="402" t="s">
        <v>297</v>
      </c>
      <c r="L254" s="487" t="s">
        <v>317</v>
      </c>
      <c r="M254" s="487"/>
      <c r="N254" s="395" t="s">
        <v>590</v>
      </c>
      <c r="O254" s="153"/>
      <c r="P254" s="154"/>
      <c r="Q254" s="153"/>
      <c r="R254" s="153"/>
    </row>
    <row r="255" spans="1:18" x14ac:dyDescent="0.2">
      <c r="A255" s="180"/>
      <c r="B255" s="295" t="s">
        <v>98</v>
      </c>
      <c r="C255" s="295"/>
      <c r="D255" s="295"/>
      <c r="E255" s="295"/>
      <c r="F255" s="295"/>
      <c r="G255" s="295"/>
      <c r="H255" s="295"/>
      <c r="I255" s="496" t="s">
        <v>613</v>
      </c>
      <c r="J255" s="496"/>
      <c r="K255" s="402" t="s">
        <v>297</v>
      </c>
      <c r="L255" s="542" t="s">
        <v>99</v>
      </c>
      <c r="M255" s="542"/>
      <c r="N255" s="378"/>
      <c r="O255" s="153"/>
      <c r="P255" s="154">
        <f>IF(I255="yes",2,0)</f>
        <v>2</v>
      </c>
      <c r="Q255" s="153"/>
      <c r="R255" s="153"/>
    </row>
    <row r="256" spans="1:18" x14ac:dyDescent="0.2">
      <c r="A256" s="180"/>
      <c r="B256" s="295" t="s">
        <v>100</v>
      </c>
      <c r="C256" s="295"/>
      <c r="D256" s="295"/>
      <c r="E256" s="295"/>
      <c r="F256" s="295"/>
      <c r="G256" s="295"/>
      <c r="H256" s="295"/>
      <c r="I256" s="496" t="s">
        <v>614</v>
      </c>
      <c r="J256" s="496"/>
      <c r="K256" s="402" t="s">
        <v>297</v>
      </c>
      <c r="L256" s="542" t="s">
        <v>101</v>
      </c>
      <c r="M256" s="542"/>
      <c r="N256" s="378"/>
      <c r="O256" s="153"/>
      <c r="P256" s="154">
        <f>IF(I256="yes",2,0)</f>
        <v>0</v>
      </c>
      <c r="Q256" s="153"/>
      <c r="R256" s="153"/>
    </row>
    <row r="257" spans="1:18" x14ac:dyDescent="0.2">
      <c r="A257" s="180"/>
      <c r="B257" s="319"/>
      <c r="C257" s="319"/>
      <c r="D257" s="294"/>
      <c r="E257" s="319"/>
      <c r="F257" s="319"/>
      <c r="G257" s="319"/>
      <c r="H257" s="294"/>
      <c r="I257" s="247"/>
      <c r="J257" s="247"/>
      <c r="K257" s="293"/>
      <c r="L257" s="458"/>
      <c r="M257" s="472"/>
      <c r="N257" s="379"/>
      <c r="O257" s="153"/>
      <c r="P257" s="154"/>
      <c r="Q257" s="153"/>
      <c r="R257" s="153"/>
    </row>
    <row r="258" spans="1:18" x14ac:dyDescent="0.25">
      <c r="A258" s="180"/>
      <c r="B258" s="525" t="s">
        <v>103</v>
      </c>
      <c r="C258" s="525"/>
      <c r="D258" s="525"/>
      <c r="E258" s="319"/>
      <c r="F258" s="319"/>
      <c r="G258" s="319"/>
      <c r="H258" s="294"/>
      <c r="I258" s="138"/>
      <c r="J258" s="138"/>
      <c r="K258" s="293"/>
      <c r="L258" s="439"/>
      <c r="M258" s="439"/>
      <c r="N258" s="141"/>
      <c r="O258" s="153"/>
      <c r="P258" s="154"/>
      <c r="Q258" s="153"/>
      <c r="R258" s="153"/>
    </row>
    <row r="259" spans="1:18" s="245" customFormat="1" ht="136.15" customHeight="1" x14ac:dyDescent="0.25">
      <c r="A259" s="242"/>
      <c r="B259" s="493" t="s">
        <v>620</v>
      </c>
      <c r="C259" s="494"/>
      <c r="D259" s="494"/>
      <c r="E259" s="494"/>
      <c r="F259" s="494"/>
      <c r="G259" s="494"/>
      <c r="H259" s="494"/>
      <c r="I259" s="494"/>
      <c r="J259" s="495"/>
      <c r="K259" s="533" t="s">
        <v>602</v>
      </c>
      <c r="L259" s="533"/>
      <c r="M259" s="533"/>
      <c r="N259" s="396" t="s">
        <v>593</v>
      </c>
      <c r="O259" s="243"/>
      <c r="P259" s="244"/>
      <c r="Q259" s="243"/>
      <c r="R259" s="243"/>
    </row>
    <row r="260" spans="1:18" x14ac:dyDescent="0.25">
      <c r="A260" s="205"/>
      <c r="B260" s="250"/>
      <c r="C260" s="250"/>
      <c r="D260" s="190"/>
      <c r="E260" s="250"/>
      <c r="F260" s="250"/>
      <c r="G260" s="250"/>
      <c r="H260" s="190"/>
      <c r="I260" s="206"/>
      <c r="J260" s="206"/>
      <c r="K260" s="251"/>
      <c r="L260" s="252"/>
      <c r="M260" s="253"/>
      <c r="N260" s="254"/>
      <c r="O260" s="153"/>
      <c r="P260" s="154"/>
      <c r="Q260" s="153"/>
      <c r="R260" s="153"/>
    </row>
    <row r="261" spans="1:18" s="23" customFormat="1" ht="65.099999999999994" customHeight="1" x14ac:dyDescent="0.25">
      <c r="A261" s="305"/>
      <c r="B261" s="147"/>
      <c r="C261" s="301" t="s">
        <v>318</v>
      </c>
      <c r="D261" s="149"/>
      <c r="E261" s="150"/>
      <c r="F261" s="150"/>
      <c r="G261" s="150"/>
      <c r="H261" s="148"/>
      <c r="I261" s="509" t="s">
        <v>104</v>
      </c>
      <c r="J261" s="509"/>
      <c r="K261" s="509"/>
      <c r="L261" s="509"/>
      <c r="M261" s="147"/>
      <c r="N261" s="393" t="s">
        <v>393</v>
      </c>
      <c r="O261" s="306" t="s">
        <v>376</v>
      </c>
      <c r="P261" s="307">
        <f>SUM(P262:P270)</f>
        <v>8.3333333333333339</v>
      </c>
      <c r="Q261" s="318"/>
      <c r="R261" s="303"/>
    </row>
    <row r="262" spans="1:18" x14ac:dyDescent="0.25">
      <c r="A262" s="188"/>
      <c r="B262" s="409"/>
      <c r="C262" s="409"/>
      <c r="D262" s="409"/>
      <c r="E262" s="409"/>
      <c r="F262" s="409"/>
      <c r="G262" s="409"/>
      <c r="H262" s="409"/>
      <c r="I262" s="255"/>
      <c r="J262" s="255"/>
      <c r="K262" s="164"/>
      <c r="L262" s="165"/>
      <c r="M262" s="202"/>
      <c r="N262" s="167"/>
      <c r="O262" s="153"/>
      <c r="P262" s="154"/>
      <c r="Q262" s="173"/>
      <c r="R262" s="153"/>
    </row>
    <row r="263" spans="1:18" x14ac:dyDescent="0.25">
      <c r="A263" s="182"/>
      <c r="B263" s="295"/>
      <c r="C263" s="295"/>
      <c r="D263" s="295"/>
      <c r="E263" s="295"/>
      <c r="F263" s="295"/>
      <c r="G263" s="295"/>
      <c r="H263" s="295"/>
      <c r="I263" s="297" t="s">
        <v>12</v>
      </c>
      <c r="J263" s="297"/>
      <c r="K263" s="504" t="s">
        <v>13</v>
      </c>
      <c r="L263" s="504"/>
      <c r="M263" s="504"/>
      <c r="N263" s="377" t="s">
        <v>14</v>
      </c>
      <c r="O263" s="153"/>
      <c r="P263" s="154"/>
      <c r="Q263" s="173"/>
      <c r="R263" s="153"/>
    </row>
    <row r="264" spans="1:18" ht="13.15" customHeight="1" x14ac:dyDescent="0.25">
      <c r="A264" s="180"/>
      <c r="B264" s="295" t="s">
        <v>105</v>
      </c>
      <c r="C264" s="295"/>
      <c r="D264" s="295"/>
      <c r="E264" s="295"/>
      <c r="F264" s="295"/>
      <c r="G264" s="295"/>
      <c r="H264" s="295"/>
      <c r="I264" s="496">
        <v>100</v>
      </c>
      <c r="J264" s="496"/>
      <c r="K264" s="293"/>
      <c r="L264" s="487" t="s">
        <v>396</v>
      </c>
      <c r="M264" s="488"/>
      <c r="N264" s="141"/>
      <c r="O264" s="153"/>
      <c r="P264" s="154">
        <f>IF(I264&gt;=100,(10/ROWS($I$264:$J$269)),0)</f>
        <v>1.6666666666666667</v>
      </c>
      <c r="Q264" s="153"/>
      <c r="R264" s="153"/>
    </row>
    <row r="265" spans="1:18" ht="30" x14ac:dyDescent="0.2">
      <c r="A265" s="180"/>
      <c r="B265" s="295" t="s">
        <v>280</v>
      </c>
      <c r="C265" s="295"/>
      <c r="D265" s="295"/>
      <c r="E265" s="295"/>
      <c r="F265" s="295"/>
      <c r="G265" s="295"/>
      <c r="H265" s="295"/>
      <c r="I265" s="496" t="s">
        <v>614</v>
      </c>
      <c r="J265" s="496"/>
      <c r="K265" s="402" t="s">
        <v>297</v>
      </c>
      <c r="L265" s="540" t="s">
        <v>106</v>
      </c>
      <c r="M265" s="541"/>
      <c r="N265" s="395" t="s">
        <v>583</v>
      </c>
      <c r="O265" s="153"/>
      <c r="P265" s="154">
        <f>IF(I265="YES",(10/ROWS($I$264:$J$269)),0)</f>
        <v>0</v>
      </c>
      <c r="Q265" s="153"/>
      <c r="R265" s="153"/>
    </row>
    <row r="266" spans="1:18" x14ac:dyDescent="0.2">
      <c r="A266" s="180"/>
      <c r="B266" s="295" t="s">
        <v>107</v>
      </c>
      <c r="C266" s="295"/>
      <c r="D266" s="295"/>
      <c r="E266" s="295"/>
      <c r="F266" s="295"/>
      <c r="G266" s="295"/>
      <c r="H266" s="295"/>
      <c r="I266" s="496" t="s">
        <v>613</v>
      </c>
      <c r="J266" s="496"/>
      <c r="K266" s="402" t="s">
        <v>297</v>
      </c>
      <c r="L266" s="540" t="s">
        <v>108</v>
      </c>
      <c r="M266" s="541"/>
      <c r="N266" s="141"/>
      <c r="O266" s="153"/>
      <c r="P266" s="154">
        <f>IF(I266="YES",(10/ROWS($I$264:$J$269)),0)</f>
        <v>1.6666666666666667</v>
      </c>
      <c r="Q266" s="153"/>
      <c r="R266" s="153"/>
    </row>
    <row r="267" spans="1:18" x14ac:dyDescent="0.2">
      <c r="A267" s="180"/>
      <c r="B267" s="295" t="s">
        <v>109</v>
      </c>
      <c r="C267" s="295"/>
      <c r="D267" s="295"/>
      <c r="E267" s="295"/>
      <c r="F267" s="295"/>
      <c r="G267" s="295"/>
      <c r="H267" s="295"/>
      <c r="I267" s="496" t="s">
        <v>384</v>
      </c>
      <c r="J267" s="496"/>
      <c r="K267" s="402" t="s">
        <v>297</v>
      </c>
      <c r="L267" s="540" t="s">
        <v>385</v>
      </c>
      <c r="M267" s="541"/>
      <c r="N267" s="141"/>
      <c r="O267" s="153"/>
      <c r="P267" s="154">
        <f>VLOOKUP(I267,Dropdowns!H13:I16,2,FALSE)</f>
        <v>1.6666666666666667</v>
      </c>
      <c r="Q267" s="153"/>
      <c r="R267" s="153"/>
    </row>
    <row r="268" spans="1:18" ht="13.15" customHeight="1" x14ac:dyDescent="0.25">
      <c r="A268" s="180"/>
      <c r="B268" s="295" t="s">
        <v>463</v>
      </c>
      <c r="C268" s="414"/>
      <c r="D268" s="414"/>
      <c r="E268" s="319"/>
      <c r="F268" s="319"/>
      <c r="G268" s="319"/>
      <c r="H268" s="294"/>
      <c r="I268" s="491" t="s">
        <v>613</v>
      </c>
      <c r="J268" s="492"/>
      <c r="K268" s="402" t="s">
        <v>297</v>
      </c>
      <c r="L268" s="555" t="s">
        <v>110</v>
      </c>
      <c r="M268" s="556"/>
      <c r="N268" s="141"/>
      <c r="O268" s="153"/>
      <c r="P268" s="154">
        <f>IF(I268="YES",(10/ROWS($I$264:$J$269)),0)</f>
        <v>1.6666666666666667</v>
      </c>
      <c r="Q268" s="153"/>
      <c r="R268" s="153"/>
    </row>
    <row r="269" spans="1:18" x14ac:dyDescent="0.2">
      <c r="A269" s="180"/>
      <c r="B269" s="295" t="s">
        <v>111</v>
      </c>
      <c r="C269" s="295"/>
      <c r="D269" s="295"/>
      <c r="E269" s="295"/>
      <c r="F269" s="295"/>
      <c r="G269" s="295"/>
      <c r="H269" s="295"/>
      <c r="I269" s="496" t="s">
        <v>326</v>
      </c>
      <c r="J269" s="496"/>
      <c r="K269" s="402" t="s">
        <v>297</v>
      </c>
      <c r="L269" s="540" t="s">
        <v>112</v>
      </c>
      <c r="M269" s="541"/>
      <c r="N269" s="141"/>
      <c r="O269" s="153"/>
      <c r="P269" s="154">
        <f>IF(I269="",0,(10/ROWS($I$264:$J$269)))</f>
        <v>1.6666666666666667</v>
      </c>
      <c r="Q269" s="153"/>
      <c r="R269" s="153"/>
    </row>
    <row r="270" spans="1:18" x14ac:dyDescent="0.2">
      <c r="A270" s="180"/>
      <c r="B270" s="295" t="s">
        <v>323</v>
      </c>
      <c r="C270" s="295"/>
      <c r="D270" s="295"/>
      <c r="E270" s="422"/>
      <c r="F270" s="422"/>
      <c r="G270" s="422"/>
      <c r="H270" s="309"/>
      <c r="I270" s="491" t="s">
        <v>621</v>
      </c>
      <c r="J270" s="492"/>
      <c r="K270" s="402"/>
      <c r="L270" s="473"/>
      <c r="M270" s="474"/>
      <c r="N270" s="141"/>
      <c r="O270" s="153"/>
      <c r="P270" s="154"/>
      <c r="Q270" s="153"/>
      <c r="R270" s="153"/>
    </row>
    <row r="271" spans="1:18" x14ac:dyDescent="0.25">
      <c r="A271" s="180"/>
      <c r="B271" s="295"/>
      <c r="C271" s="295"/>
      <c r="D271" s="295"/>
      <c r="E271" s="295"/>
      <c r="F271" s="295"/>
      <c r="G271" s="295"/>
      <c r="H271" s="295"/>
      <c r="I271" s="158"/>
      <c r="J271" s="158"/>
      <c r="K271" s="293"/>
      <c r="L271" s="294"/>
      <c r="M271" s="404"/>
      <c r="N271" s="141"/>
      <c r="O271" s="153"/>
      <c r="P271" s="154"/>
      <c r="Q271" s="153"/>
      <c r="R271" s="153"/>
    </row>
    <row r="272" spans="1:18" x14ac:dyDescent="0.25">
      <c r="A272" s="180"/>
      <c r="B272" s="423" t="s">
        <v>113</v>
      </c>
      <c r="C272" s="423"/>
      <c r="D272" s="424"/>
      <c r="E272" s="424"/>
      <c r="F272" s="424"/>
      <c r="G272" s="424"/>
      <c r="H272" s="424"/>
      <c r="I272" s="168"/>
      <c r="J272" s="168"/>
      <c r="K272" s="403"/>
      <c r="L272" s="429"/>
      <c r="M272" s="475"/>
      <c r="N272" s="141"/>
      <c r="O272" s="153"/>
      <c r="P272" s="154"/>
      <c r="Q272" s="153"/>
      <c r="R272" s="153"/>
    </row>
    <row r="273" spans="1:18" ht="160.15" customHeight="1" x14ac:dyDescent="0.25">
      <c r="A273" s="180"/>
      <c r="B273" s="522" t="s">
        <v>633</v>
      </c>
      <c r="C273" s="522"/>
      <c r="D273" s="522"/>
      <c r="E273" s="522"/>
      <c r="F273" s="522"/>
      <c r="G273" s="522"/>
      <c r="H273" s="522"/>
      <c r="I273" s="522"/>
      <c r="J273" s="522"/>
      <c r="K273" s="503" t="s">
        <v>603</v>
      </c>
      <c r="L273" s="503"/>
      <c r="M273" s="539"/>
      <c r="N273" s="141"/>
      <c r="O273" s="153"/>
      <c r="P273" s="154"/>
      <c r="Q273" s="153"/>
      <c r="R273" s="153"/>
    </row>
    <row r="274" spans="1:18" x14ac:dyDescent="0.25">
      <c r="A274" s="180"/>
      <c r="B274" s="256"/>
      <c r="C274" s="256"/>
      <c r="D274" s="256"/>
      <c r="E274" s="256"/>
      <c r="F274" s="256"/>
      <c r="G274" s="256"/>
      <c r="H274" s="256"/>
      <c r="I274" s="257"/>
      <c r="J274" s="257"/>
      <c r="K274" s="156"/>
      <c r="L274" s="157"/>
      <c r="M274" s="258"/>
      <c r="N274" s="141"/>
      <c r="O274" s="153"/>
      <c r="P274" s="154"/>
      <c r="Q274" s="153"/>
      <c r="R274" s="153"/>
    </row>
    <row r="275" spans="1:18" s="23" customFormat="1" ht="65.099999999999994" customHeight="1" x14ac:dyDescent="0.25">
      <c r="A275" s="299"/>
      <c r="B275" s="147"/>
      <c r="C275" s="301" t="s">
        <v>319</v>
      </c>
      <c r="D275" s="149"/>
      <c r="E275" s="150"/>
      <c r="F275" s="150"/>
      <c r="G275" s="150"/>
      <c r="H275" s="148"/>
      <c r="I275" s="509" t="s">
        <v>397</v>
      </c>
      <c r="J275" s="509"/>
      <c r="K275" s="509"/>
      <c r="L275" s="509"/>
      <c r="M275" s="147"/>
      <c r="N275" s="152" t="s">
        <v>393</v>
      </c>
      <c r="O275" s="306" t="s">
        <v>377</v>
      </c>
      <c r="P275" s="307">
        <f>SUM(P276:P284)</f>
        <v>10</v>
      </c>
      <c r="Q275" s="308"/>
      <c r="R275" s="303"/>
    </row>
    <row r="276" spans="1:18" x14ac:dyDescent="0.25">
      <c r="A276" s="174"/>
      <c r="B276" s="166"/>
      <c r="C276" s="166"/>
      <c r="D276" s="166"/>
      <c r="E276" s="166"/>
      <c r="F276" s="166"/>
      <c r="G276" s="166"/>
      <c r="H276" s="166"/>
      <c r="I276" s="259"/>
      <c r="J276" s="259"/>
      <c r="K276" s="164"/>
      <c r="L276" s="165"/>
      <c r="M276" s="166"/>
      <c r="N276" s="167"/>
      <c r="O276" s="153"/>
      <c r="P276" s="154"/>
      <c r="Q276" s="153"/>
      <c r="R276" s="153"/>
    </row>
    <row r="277" spans="1:18" x14ac:dyDescent="0.25">
      <c r="A277" s="180"/>
      <c r="B277" s="295"/>
      <c r="C277" s="295"/>
      <c r="D277" s="295"/>
      <c r="E277" s="295"/>
      <c r="F277" s="295"/>
      <c r="G277" s="295"/>
      <c r="H277" s="295"/>
      <c r="I277" s="136" t="s">
        <v>12</v>
      </c>
      <c r="J277" s="136"/>
      <c r="K277" s="504" t="s">
        <v>13</v>
      </c>
      <c r="L277" s="504"/>
      <c r="M277" s="504"/>
      <c r="N277" s="377" t="s">
        <v>14</v>
      </c>
      <c r="O277" s="153"/>
      <c r="P277" s="154"/>
      <c r="Q277" s="153"/>
      <c r="R277" s="153"/>
    </row>
    <row r="278" spans="1:18" ht="13.15" customHeight="1" x14ac:dyDescent="0.25">
      <c r="A278" s="180"/>
      <c r="B278" s="525" t="s">
        <v>290</v>
      </c>
      <c r="C278" s="525"/>
      <c r="D278" s="525"/>
      <c r="E278" s="319"/>
      <c r="F278" s="319"/>
      <c r="G278" s="319"/>
      <c r="H278" s="294"/>
      <c r="I278" s="496" t="s">
        <v>613</v>
      </c>
      <c r="J278" s="496"/>
      <c r="K278" s="402" t="s">
        <v>297</v>
      </c>
      <c r="L278" s="485" t="s">
        <v>114</v>
      </c>
      <c r="M278" s="486"/>
      <c r="N278" s="382"/>
      <c r="O278" s="153"/>
      <c r="P278" s="154">
        <f>IF(I278="yes",(10/ROWS($I$278:$J$280)),0)</f>
        <v>3.3333333333333335</v>
      </c>
      <c r="Q278" s="153"/>
      <c r="R278" s="153"/>
    </row>
    <row r="279" spans="1:18" ht="13.15" customHeight="1" x14ac:dyDescent="0.25">
      <c r="A279" s="180"/>
      <c r="B279" s="295" t="s">
        <v>291</v>
      </c>
      <c r="C279" s="295"/>
      <c r="D279" s="295"/>
      <c r="E279" s="295"/>
      <c r="F279" s="295"/>
      <c r="G279" s="295"/>
      <c r="H279" s="295"/>
      <c r="I279" s="496" t="s">
        <v>613</v>
      </c>
      <c r="J279" s="496"/>
      <c r="K279" s="402" t="s">
        <v>297</v>
      </c>
      <c r="L279" s="485" t="s">
        <v>115</v>
      </c>
      <c r="M279" s="486"/>
      <c r="N279" s="382"/>
      <c r="O279" s="153"/>
      <c r="P279" s="154">
        <f>IF(I279="yes",(10/ROWS($I$278:$J$280)),0)</f>
        <v>3.3333333333333335</v>
      </c>
      <c r="Q279" s="153"/>
      <c r="R279" s="153"/>
    </row>
    <row r="280" spans="1:18" ht="13.15" customHeight="1" x14ac:dyDescent="0.25">
      <c r="A280" s="180"/>
      <c r="B280" s="295" t="s">
        <v>292</v>
      </c>
      <c r="C280" s="295"/>
      <c r="D280" s="295"/>
      <c r="E280" s="295"/>
      <c r="F280" s="295"/>
      <c r="G280" s="295"/>
      <c r="H280" s="295"/>
      <c r="I280" s="496" t="s">
        <v>613</v>
      </c>
      <c r="J280" s="496"/>
      <c r="K280" s="402" t="s">
        <v>297</v>
      </c>
      <c r="L280" s="485" t="s">
        <v>116</v>
      </c>
      <c r="M280" s="486"/>
      <c r="N280" s="141"/>
      <c r="O280" s="153"/>
      <c r="P280" s="154">
        <f>IF(I280="yes",(10/ROWS($I$278:$J$280)),0)</f>
        <v>3.3333333333333335</v>
      </c>
      <c r="Q280" s="153"/>
      <c r="R280" s="153"/>
    </row>
    <row r="281" spans="1:18" x14ac:dyDescent="0.25">
      <c r="A281" s="180"/>
      <c r="B281" s="295"/>
      <c r="C281" s="295"/>
      <c r="D281" s="295"/>
      <c r="E281" s="295"/>
      <c r="F281" s="295"/>
      <c r="G281" s="295"/>
      <c r="H281" s="295"/>
      <c r="I281" s="158"/>
      <c r="J281" s="158"/>
      <c r="K281" s="293"/>
      <c r="L281" s="294"/>
      <c r="M281" s="476"/>
      <c r="N281" s="141"/>
      <c r="O281" s="153"/>
      <c r="P281" s="154"/>
      <c r="Q281" s="153"/>
      <c r="R281" s="153"/>
    </row>
    <row r="282" spans="1:18" x14ac:dyDescent="0.25">
      <c r="A282" s="260"/>
      <c r="B282" s="525" t="s">
        <v>117</v>
      </c>
      <c r="C282" s="525"/>
      <c r="D282" s="525"/>
      <c r="E282" s="319"/>
      <c r="F282" s="319"/>
      <c r="G282" s="319"/>
      <c r="H282" s="294"/>
      <c r="I282" s="190"/>
      <c r="J282" s="138"/>
      <c r="K282" s="293"/>
      <c r="L282" s="295"/>
      <c r="M282" s="295"/>
      <c r="N282" s="141"/>
      <c r="O282" s="153"/>
      <c r="P282" s="154"/>
      <c r="Q282" s="153"/>
      <c r="R282" s="153"/>
    </row>
    <row r="283" spans="1:18" s="142" customFormat="1" ht="160.15" customHeight="1" x14ac:dyDescent="0.25">
      <c r="A283" s="261"/>
      <c r="B283" s="522" t="s">
        <v>622</v>
      </c>
      <c r="C283" s="522"/>
      <c r="D283" s="522"/>
      <c r="E283" s="522"/>
      <c r="F283" s="522"/>
      <c r="G283" s="522"/>
      <c r="H283" s="522"/>
      <c r="I283" s="522"/>
      <c r="J283" s="522"/>
      <c r="K283" s="537" t="s">
        <v>604</v>
      </c>
      <c r="L283" s="537"/>
      <c r="M283" s="538"/>
      <c r="N283" s="141"/>
      <c r="O283" s="262"/>
      <c r="P283" s="154"/>
      <c r="Q283" s="262"/>
      <c r="R283" s="262"/>
    </row>
    <row r="284" spans="1:18" x14ac:dyDescent="0.25">
      <c r="A284" s="263"/>
      <c r="B284" s="190"/>
      <c r="C284" s="190"/>
      <c r="D284" s="190"/>
      <c r="E284" s="190"/>
      <c r="F284" s="190"/>
      <c r="G284" s="190"/>
      <c r="H284" s="190"/>
      <c r="I284" s="511"/>
      <c r="J284" s="512"/>
      <c r="K284" s="207"/>
      <c r="L284" s="208"/>
      <c r="M284" s="190"/>
      <c r="N284" s="209"/>
      <c r="O284" s="153"/>
      <c r="P284" s="154"/>
      <c r="Q284" s="153"/>
      <c r="R284" s="153"/>
    </row>
    <row r="285" spans="1:18" s="269" customFormat="1" x14ac:dyDescent="0.25">
      <c r="A285" s="264"/>
      <c r="B285" s="264"/>
      <c r="C285" s="264"/>
      <c r="D285" s="264"/>
      <c r="E285" s="264"/>
      <c r="F285" s="264"/>
      <c r="G285" s="264"/>
      <c r="H285" s="264"/>
      <c r="I285" s="265"/>
      <c r="J285" s="265"/>
      <c r="K285" s="266"/>
      <c r="L285" s="267"/>
      <c r="M285" s="264"/>
      <c r="N285" s="268"/>
      <c r="O285" s="153"/>
      <c r="P285" s="154"/>
      <c r="Q285" s="153"/>
      <c r="R285" s="153"/>
    </row>
    <row r="286" spans="1:18" s="269" customFormat="1" x14ac:dyDescent="0.25">
      <c r="A286" s="264"/>
      <c r="B286" s="153"/>
      <c r="C286" s="153"/>
      <c r="D286" s="270" t="s">
        <v>118</v>
      </c>
      <c r="E286" s="199"/>
      <c r="F286" s="271" t="s">
        <v>119</v>
      </c>
      <c r="G286" s="272"/>
      <c r="H286" s="272"/>
      <c r="I286" s="272"/>
      <c r="J286" s="272"/>
      <c r="K286" s="266"/>
      <c r="L286" s="267"/>
      <c r="M286" s="267"/>
      <c r="N286" s="266"/>
      <c r="O286" s="153"/>
      <c r="P286" s="154"/>
      <c r="Q286" s="153"/>
      <c r="R286" s="153"/>
    </row>
    <row r="287" spans="1:18" s="269" customFormat="1" x14ac:dyDescent="0.25">
      <c r="A287" s="264"/>
      <c r="B287" s="153"/>
      <c r="C287" s="153"/>
      <c r="D287" s="273" t="s">
        <v>141</v>
      </c>
      <c r="E287" s="274"/>
      <c r="F287" s="199"/>
      <c r="G287" s="272"/>
      <c r="H287" s="272"/>
      <c r="I287" s="272"/>
      <c r="J287" s="272"/>
      <c r="K287" s="266"/>
      <c r="L287" s="267"/>
      <c r="M287" s="267"/>
      <c r="N287" s="266"/>
      <c r="O287" s="153"/>
      <c r="P287" s="154"/>
      <c r="Q287" s="153"/>
      <c r="R287" s="153"/>
    </row>
    <row r="288" spans="1:18" s="269" customFormat="1" x14ac:dyDescent="0.25">
      <c r="A288" s="264"/>
      <c r="B288" s="153"/>
      <c r="C288" s="153"/>
      <c r="D288" s="273" t="s">
        <v>86</v>
      </c>
      <c r="E288" s="275">
        <v>0.1</v>
      </c>
      <c r="F288" s="199">
        <v>2006</v>
      </c>
      <c r="G288" s="276">
        <v>0.5</v>
      </c>
      <c r="H288" s="276"/>
      <c r="I288" s="276"/>
      <c r="J288" s="276"/>
      <c r="K288" s="277"/>
      <c r="L288" s="278"/>
      <c r="M288" s="278"/>
      <c r="N288" s="277"/>
      <c r="O288" s="153"/>
      <c r="P288" s="154"/>
      <c r="Q288" s="153"/>
      <c r="R288" s="153"/>
    </row>
    <row r="289" spans="1:18" s="269" customFormat="1" x14ac:dyDescent="0.25">
      <c r="A289" s="264"/>
      <c r="B289" s="153"/>
      <c r="C289" s="153"/>
      <c r="D289" s="273" t="s">
        <v>120</v>
      </c>
      <c r="E289" s="275">
        <v>0.2</v>
      </c>
      <c r="F289" s="199">
        <v>2007</v>
      </c>
      <c r="G289" s="276">
        <v>0.5</v>
      </c>
      <c r="H289" s="276"/>
      <c r="I289" s="276"/>
      <c r="J289" s="276"/>
      <c r="K289" s="277"/>
      <c r="L289" s="278"/>
      <c r="M289" s="278"/>
      <c r="N289" s="277"/>
      <c r="O289" s="153"/>
      <c r="P289" s="154"/>
      <c r="Q289" s="153"/>
      <c r="R289" s="153"/>
    </row>
    <row r="290" spans="1:18" s="269" customFormat="1" x14ac:dyDescent="0.25">
      <c r="A290" s="264"/>
      <c r="B290" s="153"/>
      <c r="C290" s="153"/>
      <c r="D290" s="273" t="s">
        <v>121</v>
      </c>
      <c r="E290" s="275">
        <v>0.25</v>
      </c>
      <c r="F290" s="199">
        <v>2008</v>
      </c>
      <c r="G290" s="276">
        <v>0.5</v>
      </c>
      <c r="H290" s="276"/>
      <c r="I290" s="276"/>
      <c r="J290" s="276"/>
      <c r="K290" s="277"/>
      <c r="L290" s="278"/>
      <c r="M290" s="278"/>
      <c r="N290" s="277"/>
      <c r="O290" s="153"/>
      <c r="P290" s="154"/>
      <c r="Q290" s="153"/>
      <c r="R290" s="153"/>
    </row>
    <row r="291" spans="1:18" s="269" customFormat="1" x14ac:dyDescent="0.25">
      <c r="A291" s="264"/>
      <c r="B291" s="153"/>
      <c r="C291" s="153"/>
      <c r="D291" s="273" t="s">
        <v>122</v>
      </c>
      <c r="E291" s="275">
        <v>0.4</v>
      </c>
      <c r="F291" s="199">
        <v>2009</v>
      </c>
      <c r="G291" s="276">
        <v>0.5</v>
      </c>
      <c r="H291" s="276"/>
      <c r="I291" s="276"/>
      <c r="J291" s="276"/>
      <c r="K291" s="277"/>
      <c r="L291" s="278"/>
      <c r="M291" s="278"/>
      <c r="N291" s="277"/>
      <c r="O291" s="153"/>
      <c r="P291" s="154"/>
      <c r="Q291" s="153"/>
      <c r="R291" s="153"/>
    </row>
    <row r="292" spans="1:18" s="269" customFormat="1" x14ac:dyDescent="0.25">
      <c r="A292" s="264"/>
      <c r="B292" s="153"/>
      <c r="C292" s="153"/>
      <c r="D292" s="273" t="s">
        <v>123</v>
      </c>
      <c r="E292" s="275">
        <v>0.45</v>
      </c>
      <c r="F292" s="199">
        <v>2010</v>
      </c>
      <c r="G292" s="276">
        <v>0.6</v>
      </c>
      <c r="H292" s="276"/>
      <c r="I292" s="276"/>
      <c r="J292" s="276"/>
      <c r="K292" s="277"/>
      <c r="L292" s="278"/>
      <c r="M292" s="278"/>
      <c r="N292" s="277"/>
      <c r="O292" s="153"/>
      <c r="P292" s="154"/>
      <c r="Q292" s="153"/>
      <c r="R292" s="153"/>
    </row>
    <row r="293" spans="1:18" s="269" customFormat="1" x14ac:dyDescent="0.25">
      <c r="A293" s="264"/>
      <c r="B293" s="153"/>
      <c r="C293" s="153"/>
      <c r="D293" s="273" t="s">
        <v>454</v>
      </c>
      <c r="E293" s="275">
        <f>(E292*0.121)+E292</f>
        <v>0.50445000000000007</v>
      </c>
      <c r="F293" s="199">
        <v>2011</v>
      </c>
      <c r="G293" s="276">
        <v>0.6</v>
      </c>
      <c r="H293" s="276"/>
      <c r="I293" s="276"/>
      <c r="J293" s="276"/>
      <c r="K293" s="277"/>
      <c r="L293" s="278"/>
      <c r="M293" s="278"/>
      <c r="N293" s="277"/>
      <c r="O293" s="153"/>
      <c r="P293" s="154"/>
      <c r="Q293" s="153"/>
      <c r="R293" s="153"/>
    </row>
    <row r="294" spans="1:18" s="269" customFormat="1" x14ac:dyDescent="0.2">
      <c r="A294" s="264"/>
      <c r="B294" s="153"/>
      <c r="C294" s="153"/>
      <c r="D294" s="279" t="s">
        <v>124</v>
      </c>
      <c r="E294" s="275">
        <v>0.1</v>
      </c>
      <c r="F294" s="199">
        <v>2012</v>
      </c>
      <c r="G294" s="276">
        <v>0.6</v>
      </c>
      <c r="H294" s="276"/>
      <c r="I294" s="276"/>
      <c r="J294" s="276"/>
      <c r="K294" s="277"/>
      <c r="L294" s="278"/>
      <c r="M294" s="278"/>
      <c r="N294" s="277"/>
      <c r="O294" s="153"/>
      <c r="P294" s="154"/>
      <c r="Q294" s="153"/>
      <c r="R294" s="153"/>
    </row>
    <row r="295" spans="1:18" s="269" customFormat="1" x14ac:dyDescent="0.2">
      <c r="A295" s="264"/>
      <c r="B295" s="153"/>
      <c r="C295" s="153"/>
      <c r="D295" s="279" t="s">
        <v>125</v>
      </c>
      <c r="E295" s="275">
        <v>0.2</v>
      </c>
      <c r="F295" s="199">
        <v>2013</v>
      </c>
      <c r="G295" s="276">
        <v>0.6</v>
      </c>
      <c r="H295" s="276"/>
      <c r="I295" s="276"/>
      <c r="J295" s="276"/>
      <c r="K295" s="277"/>
      <c r="L295" s="278"/>
      <c r="M295" s="278"/>
      <c r="N295" s="277"/>
      <c r="O295" s="153"/>
      <c r="P295" s="154"/>
      <c r="Q295" s="153"/>
      <c r="R295" s="153"/>
    </row>
    <row r="296" spans="1:18" s="269" customFormat="1" x14ac:dyDescent="0.2">
      <c r="A296" s="264"/>
      <c r="B296" s="153"/>
      <c r="C296" s="153"/>
      <c r="D296" s="279" t="s">
        <v>550</v>
      </c>
      <c r="E296" s="275">
        <v>0.25</v>
      </c>
      <c r="F296" s="199">
        <v>2014</v>
      </c>
      <c r="G296" s="276">
        <v>0.6</v>
      </c>
      <c r="H296" s="276"/>
      <c r="I296" s="276"/>
      <c r="J296" s="276"/>
      <c r="K296" s="277"/>
      <c r="L296" s="278"/>
      <c r="M296" s="278"/>
      <c r="N296" s="277"/>
      <c r="O296" s="153"/>
      <c r="P296" s="154"/>
      <c r="Q296" s="153"/>
      <c r="R296" s="153"/>
    </row>
    <row r="297" spans="1:18" s="269" customFormat="1" x14ac:dyDescent="0.2">
      <c r="A297" s="264"/>
      <c r="B297" s="153"/>
      <c r="C297" s="153"/>
      <c r="D297" s="279" t="s">
        <v>551</v>
      </c>
      <c r="E297" s="275">
        <v>0.4</v>
      </c>
      <c r="F297" s="199">
        <v>2015</v>
      </c>
      <c r="G297" s="276">
        <v>0.7</v>
      </c>
      <c r="H297" s="276"/>
      <c r="I297" s="276"/>
      <c r="J297" s="276"/>
      <c r="K297" s="277"/>
      <c r="L297" s="278"/>
      <c r="M297" s="278"/>
      <c r="N297" s="277"/>
      <c r="O297" s="153"/>
      <c r="P297" s="154"/>
      <c r="Q297" s="153"/>
      <c r="R297" s="153"/>
    </row>
    <row r="298" spans="1:18" s="269" customFormat="1" x14ac:dyDescent="0.2">
      <c r="A298" s="264"/>
      <c r="B298" s="153"/>
      <c r="C298" s="153"/>
      <c r="D298" s="279" t="s">
        <v>552</v>
      </c>
      <c r="E298" s="275">
        <v>0.45</v>
      </c>
      <c r="F298" s="199">
        <v>2016</v>
      </c>
      <c r="G298" s="276">
        <v>0.7</v>
      </c>
      <c r="H298" s="276"/>
      <c r="I298" s="276"/>
      <c r="J298" s="276"/>
      <c r="K298" s="277"/>
      <c r="L298" s="278"/>
      <c r="M298" s="278"/>
      <c r="N298" s="277"/>
      <c r="O298" s="153"/>
      <c r="P298" s="154"/>
      <c r="Q298" s="153"/>
      <c r="R298" s="153"/>
    </row>
    <row r="299" spans="1:18" s="269" customFormat="1" x14ac:dyDescent="0.2">
      <c r="A299" s="264"/>
      <c r="B299" s="153"/>
      <c r="C299" s="153"/>
      <c r="D299" s="279" t="s">
        <v>553</v>
      </c>
      <c r="E299" s="275">
        <f>(E298*0.121)+E298</f>
        <v>0.50445000000000007</v>
      </c>
      <c r="F299" s="199">
        <v>2017</v>
      </c>
      <c r="G299" s="276">
        <v>0.7</v>
      </c>
      <c r="H299" s="276"/>
      <c r="I299" s="276"/>
      <c r="J299" s="276"/>
      <c r="K299" s="277"/>
      <c r="L299" s="278"/>
      <c r="M299" s="278"/>
      <c r="N299" s="277"/>
      <c r="O299" s="153"/>
      <c r="P299" s="154"/>
      <c r="Q299" s="153"/>
      <c r="R299" s="153"/>
    </row>
    <row r="300" spans="1:18" s="269" customFormat="1" x14ac:dyDescent="0.2">
      <c r="A300" s="264"/>
      <c r="B300" s="153"/>
      <c r="C300" s="153"/>
      <c r="D300" s="279" t="s">
        <v>126</v>
      </c>
      <c r="E300" s="275">
        <v>0.38</v>
      </c>
      <c r="F300" s="199">
        <v>2018</v>
      </c>
      <c r="G300" s="276">
        <v>0.7</v>
      </c>
      <c r="H300" s="276"/>
      <c r="I300" s="276"/>
      <c r="J300" s="276"/>
      <c r="K300" s="277"/>
      <c r="L300" s="278"/>
      <c r="M300" s="278"/>
      <c r="N300" s="277"/>
      <c r="O300" s="153"/>
      <c r="P300" s="154"/>
      <c r="Q300" s="153"/>
      <c r="R300" s="153"/>
    </row>
    <row r="301" spans="1:18" s="269" customFormat="1" x14ac:dyDescent="0.2">
      <c r="A301" s="264"/>
      <c r="B301" s="153"/>
      <c r="C301" s="153"/>
      <c r="D301" s="279" t="s">
        <v>127</v>
      </c>
      <c r="E301" s="275">
        <v>0.41</v>
      </c>
      <c r="F301" s="199">
        <v>2019</v>
      </c>
      <c r="G301" s="276">
        <v>0.7</v>
      </c>
      <c r="H301" s="276"/>
      <c r="I301" s="276"/>
      <c r="J301" s="276"/>
      <c r="K301" s="277"/>
      <c r="L301" s="278"/>
      <c r="M301" s="278"/>
      <c r="N301" s="277"/>
      <c r="O301" s="153"/>
      <c r="P301" s="154"/>
      <c r="Q301" s="153"/>
      <c r="R301" s="153"/>
    </row>
    <row r="302" spans="1:18" s="269" customFormat="1" x14ac:dyDescent="0.2">
      <c r="A302" s="264"/>
      <c r="B302" s="153"/>
      <c r="C302" s="153"/>
      <c r="D302" s="279" t="s">
        <v>128</v>
      </c>
      <c r="E302" s="275">
        <v>0.44</v>
      </c>
      <c r="F302" s="199">
        <v>2020</v>
      </c>
      <c r="G302" s="276">
        <v>0.8</v>
      </c>
      <c r="H302" s="276"/>
      <c r="I302" s="276"/>
      <c r="J302" s="276"/>
      <c r="K302" s="277"/>
      <c r="L302" s="278"/>
      <c r="M302" s="278"/>
      <c r="N302" s="277"/>
      <c r="O302" s="153"/>
      <c r="P302" s="154"/>
      <c r="Q302" s="153"/>
      <c r="R302" s="153"/>
    </row>
    <row r="303" spans="1:18" s="269" customFormat="1" x14ac:dyDescent="0.2">
      <c r="A303" s="264"/>
      <c r="B303" s="153"/>
      <c r="C303" s="153"/>
      <c r="D303" s="279" t="s">
        <v>129</v>
      </c>
      <c r="E303" s="275">
        <v>0.5</v>
      </c>
      <c r="F303" s="199">
        <v>2021</v>
      </c>
      <c r="G303" s="276">
        <v>0.8</v>
      </c>
      <c r="H303" s="276"/>
      <c r="I303" s="276"/>
      <c r="J303" s="276"/>
      <c r="K303" s="277"/>
      <c r="L303" s="278"/>
      <c r="M303" s="278"/>
      <c r="N303" s="277"/>
      <c r="O303" s="153"/>
      <c r="P303" s="154"/>
      <c r="Q303" s="153"/>
      <c r="R303" s="153"/>
    </row>
    <row r="304" spans="1:18" s="269" customFormat="1" x14ac:dyDescent="0.2">
      <c r="A304" s="264"/>
      <c r="B304" s="153"/>
      <c r="C304" s="153"/>
      <c r="D304" s="279" t="s">
        <v>130</v>
      </c>
      <c r="E304" s="275">
        <v>0.35</v>
      </c>
      <c r="F304" s="199">
        <v>2022</v>
      </c>
      <c r="G304" s="276">
        <v>0.8</v>
      </c>
      <c r="H304" s="276"/>
      <c r="I304" s="276"/>
      <c r="J304" s="276"/>
      <c r="K304" s="277"/>
      <c r="L304" s="278"/>
      <c r="M304" s="278"/>
      <c r="N304" s="277"/>
      <c r="O304" s="153"/>
      <c r="P304" s="154"/>
      <c r="Q304" s="153"/>
      <c r="R304" s="153"/>
    </row>
    <row r="305" spans="1:18" s="269" customFormat="1" x14ac:dyDescent="0.2">
      <c r="A305" s="264"/>
      <c r="B305" s="153"/>
      <c r="C305" s="153"/>
      <c r="D305" s="279" t="s">
        <v>131</v>
      </c>
      <c r="E305" s="275">
        <v>0.3</v>
      </c>
      <c r="F305" s="199">
        <v>2023</v>
      </c>
      <c r="G305" s="276">
        <v>0.8</v>
      </c>
      <c r="H305" s="276"/>
      <c r="I305" s="276"/>
      <c r="J305" s="276"/>
      <c r="K305" s="277"/>
      <c r="L305" s="278"/>
      <c r="M305" s="278"/>
      <c r="N305" s="277"/>
      <c r="O305" s="153"/>
      <c r="P305" s="154"/>
      <c r="Q305" s="153"/>
      <c r="R305" s="153"/>
    </row>
    <row r="306" spans="1:18" s="269" customFormat="1" x14ac:dyDescent="0.2">
      <c r="A306" s="264"/>
      <c r="B306" s="153"/>
      <c r="C306" s="153"/>
      <c r="D306" s="279" t="s">
        <v>132</v>
      </c>
      <c r="E306" s="275">
        <v>0.4</v>
      </c>
      <c r="F306" s="199">
        <v>2024</v>
      </c>
      <c r="G306" s="276">
        <v>0.8</v>
      </c>
      <c r="H306" s="276"/>
      <c r="I306" s="276"/>
      <c r="J306" s="276"/>
      <c r="K306" s="277"/>
      <c r="L306" s="278"/>
      <c r="M306" s="278"/>
      <c r="N306" s="277"/>
      <c r="O306" s="153"/>
      <c r="P306" s="154"/>
      <c r="Q306" s="153"/>
      <c r="R306" s="153"/>
    </row>
    <row r="307" spans="1:18" s="269" customFormat="1" x14ac:dyDescent="0.2">
      <c r="A307" s="264"/>
      <c r="B307" s="153"/>
      <c r="C307" s="153"/>
      <c r="D307" s="279" t="s">
        <v>133</v>
      </c>
      <c r="E307" s="275">
        <v>0.44</v>
      </c>
      <c r="F307" s="199">
        <v>2025</v>
      </c>
      <c r="G307" s="276">
        <v>0.9</v>
      </c>
      <c r="H307" s="276"/>
      <c r="I307" s="276"/>
      <c r="J307" s="276"/>
      <c r="K307" s="277"/>
      <c r="L307" s="278"/>
      <c r="M307" s="278"/>
      <c r="N307" s="277"/>
      <c r="O307" s="153"/>
      <c r="P307" s="154"/>
      <c r="Q307" s="153"/>
      <c r="R307" s="153"/>
    </row>
    <row r="308" spans="1:18" s="269" customFormat="1" x14ac:dyDescent="0.2">
      <c r="A308" s="264"/>
      <c r="B308" s="153"/>
      <c r="C308" s="153"/>
      <c r="D308" s="279" t="s">
        <v>134</v>
      </c>
      <c r="E308" s="275">
        <v>0.48</v>
      </c>
      <c r="F308" s="199">
        <v>2026</v>
      </c>
      <c r="G308" s="276">
        <v>0.9</v>
      </c>
      <c r="H308" s="276"/>
      <c r="I308" s="276"/>
      <c r="J308" s="276"/>
      <c r="K308" s="277"/>
      <c r="L308" s="278"/>
      <c r="M308" s="278"/>
      <c r="N308" s="277"/>
      <c r="O308" s="153"/>
      <c r="P308" s="154"/>
      <c r="Q308" s="153"/>
      <c r="R308" s="153"/>
    </row>
    <row r="309" spans="1:18" s="269" customFormat="1" x14ac:dyDescent="0.2">
      <c r="A309" s="264"/>
      <c r="B309" s="153"/>
      <c r="C309" s="153"/>
      <c r="D309" s="279" t="s">
        <v>135</v>
      </c>
      <c r="E309" s="275">
        <v>0.56000000000000005</v>
      </c>
      <c r="F309" s="199">
        <v>2027</v>
      </c>
      <c r="G309" s="276">
        <v>0.9</v>
      </c>
      <c r="H309" s="276"/>
      <c r="I309" s="276"/>
      <c r="J309" s="276"/>
      <c r="K309" s="277"/>
      <c r="L309" s="278"/>
      <c r="M309" s="278"/>
      <c r="N309" s="277"/>
      <c r="O309" s="153"/>
      <c r="P309" s="154"/>
      <c r="Q309" s="153"/>
      <c r="R309" s="153"/>
    </row>
    <row r="310" spans="1:18" s="269" customFormat="1" x14ac:dyDescent="0.2">
      <c r="A310" s="280"/>
      <c r="B310" s="153"/>
      <c r="C310" s="153"/>
      <c r="D310" s="279" t="s">
        <v>136</v>
      </c>
      <c r="E310" s="275">
        <v>0.25</v>
      </c>
      <c r="F310" s="199">
        <v>2028</v>
      </c>
      <c r="G310" s="276">
        <v>0.9</v>
      </c>
      <c r="H310" s="276"/>
      <c r="I310" s="276"/>
      <c r="J310" s="276"/>
      <c r="K310" s="277"/>
      <c r="L310" s="278"/>
      <c r="M310" s="278"/>
      <c r="N310" s="277"/>
      <c r="O310" s="153"/>
      <c r="P310" s="154"/>
      <c r="Q310" s="153"/>
      <c r="R310" s="153"/>
    </row>
    <row r="311" spans="1:18" s="269" customFormat="1" x14ac:dyDescent="0.2">
      <c r="A311" s="264"/>
      <c r="B311" s="153"/>
      <c r="C311" s="153"/>
      <c r="D311" s="279" t="s">
        <v>137</v>
      </c>
      <c r="E311" s="275">
        <v>0.35</v>
      </c>
      <c r="F311" s="199">
        <v>2029</v>
      </c>
      <c r="G311" s="276">
        <v>0.9</v>
      </c>
      <c r="H311" s="276"/>
      <c r="I311" s="276"/>
      <c r="J311" s="276"/>
      <c r="K311" s="277"/>
      <c r="L311" s="278"/>
      <c r="M311" s="278"/>
      <c r="N311" s="277"/>
      <c r="O311" s="243"/>
      <c r="P311" s="244"/>
      <c r="Q311" s="243"/>
      <c r="R311" s="243"/>
    </row>
    <row r="312" spans="1:18" s="269" customFormat="1" x14ac:dyDescent="0.2">
      <c r="A312" s="264"/>
      <c r="B312" s="153"/>
      <c r="C312" s="153"/>
      <c r="D312" s="279" t="s">
        <v>138</v>
      </c>
      <c r="E312" s="275">
        <v>0.37</v>
      </c>
      <c r="F312" s="199">
        <v>2030</v>
      </c>
      <c r="G312" s="276">
        <v>0.9</v>
      </c>
      <c r="H312" s="276"/>
      <c r="I312" s="276"/>
      <c r="J312" s="276"/>
      <c r="K312" s="277"/>
      <c r="L312" s="278"/>
      <c r="M312" s="278"/>
      <c r="N312" s="277"/>
      <c r="O312" s="243"/>
      <c r="P312" s="244"/>
      <c r="Q312" s="243"/>
      <c r="R312" s="243"/>
    </row>
    <row r="313" spans="1:18" s="269" customFormat="1" x14ac:dyDescent="0.2">
      <c r="A313" s="264"/>
      <c r="B313" s="153"/>
      <c r="C313" s="153"/>
      <c r="D313" s="279" t="s">
        <v>139</v>
      </c>
      <c r="E313" s="275">
        <v>0.4</v>
      </c>
      <c r="F313" s="199">
        <v>2031</v>
      </c>
      <c r="G313" s="276">
        <v>0.9</v>
      </c>
      <c r="H313" s="276"/>
      <c r="I313" s="276"/>
      <c r="J313" s="276"/>
      <c r="K313" s="277"/>
      <c r="L313" s="278"/>
      <c r="M313" s="278"/>
      <c r="N313" s="277"/>
      <c r="O313" s="243"/>
      <c r="P313" s="244"/>
      <c r="Q313" s="243"/>
      <c r="R313" s="243"/>
    </row>
    <row r="314" spans="1:18" s="269" customFormat="1" x14ac:dyDescent="0.2">
      <c r="A314" s="264"/>
      <c r="B314" s="153"/>
      <c r="C314" s="153"/>
      <c r="D314" s="279" t="s">
        <v>140</v>
      </c>
      <c r="E314" s="275">
        <v>0.43</v>
      </c>
      <c r="F314" s="199">
        <v>2032</v>
      </c>
      <c r="G314" s="276">
        <v>0.9</v>
      </c>
      <c r="H314" s="276"/>
      <c r="I314" s="276"/>
      <c r="J314" s="276"/>
      <c r="K314" s="277"/>
      <c r="L314" s="278"/>
      <c r="M314" s="278"/>
      <c r="N314" s="277"/>
      <c r="O314" s="153"/>
      <c r="P314" s="154"/>
      <c r="Q314" s="153"/>
      <c r="R314" s="153"/>
    </row>
    <row r="315" spans="1:18" s="269" customFormat="1" x14ac:dyDescent="0.2">
      <c r="A315" s="264"/>
      <c r="B315" s="153"/>
      <c r="C315" s="153"/>
      <c r="D315" s="279" t="s">
        <v>424</v>
      </c>
      <c r="E315" s="275">
        <v>0.46</v>
      </c>
      <c r="F315" s="199">
        <v>2033</v>
      </c>
      <c r="G315" s="276">
        <v>0.9</v>
      </c>
      <c r="H315" s="276"/>
      <c r="I315" s="276"/>
      <c r="J315" s="276"/>
      <c r="K315" s="277"/>
      <c r="L315" s="278"/>
      <c r="M315" s="278"/>
      <c r="N315" s="268"/>
      <c r="O315" s="153"/>
      <c r="P315" s="154"/>
      <c r="Q315" s="153"/>
      <c r="R315" s="153"/>
    </row>
    <row r="316" spans="1:18" s="269" customFormat="1" x14ac:dyDescent="0.2">
      <c r="A316" s="264"/>
      <c r="B316" s="153"/>
      <c r="C316" s="153"/>
      <c r="D316" s="279" t="s">
        <v>425</v>
      </c>
      <c r="E316" s="275">
        <v>0.49</v>
      </c>
      <c r="F316" s="199">
        <v>2034</v>
      </c>
      <c r="G316" s="276">
        <v>0.9</v>
      </c>
      <c r="H316" s="276"/>
      <c r="I316" s="276"/>
      <c r="J316" s="276"/>
      <c r="K316" s="277"/>
      <c r="L316" s="278"/>
      <c r="M316" s="278"/>
      <c r="N316" s="268"/>
      <c r="O316" s="153"/>
      <c r="P316" s="154"/>
      <c r="Q316" s="153"/>
      <c r="R316" s="153"/>
    </row>
    <row r="317" spans="1:18" s="269" customFormat="1" x14ac:dyDescent="0.2">
      <c r="A317" s="264"/>
      <c r="B317" s="153"/>
      <c r="C317" s="153"/>
      <c r="D317" s="279" t="s">
        <v>426</v>
      </c>
      <c r="E317" s="275">
        <v>0.52</v>
      </c>
      <c r="F317" s="199">
        <v>2035</v>
      </c>
      <c r="G317" s="276">
        <v>0.9</v>
      </c>
      <c r="H317" s="276"/>
      <c r="I317" s="276"/>
      <c r="J317" s="276"/>
      <c r="K317" s="277"/>
      <c r="L317" s="278"/>
      <c r="M317" s="278"/>
      <c r="N317" s="268"/>
      <c r="O317" s="153"/>
      <c r="P317" s="154"/>
      <c r="Q317" s="153"/>
      <c r="R317" s="153"/>
    </row>
    <row r="318" spans="1:18" s="264" customFormat="1" x14ac:dyDescent="0.2">
      <c r="B318" s="153"/>
      <c r="C318" s="153"/>
      <c r="D318" s="279" t="s">
        <v>427</v>
      </c>
      <c r="E318" s="275">
        <v>0.55000000000000004</v>
      </c>
      <c r="F318" s="199">
        <v>2036</v>
      </c>
      <c r="G318" s="276">
        <v>0.9</v>
      </c>
      <c r="H318" s="276"/>
      <c r="I318" s="153"/>
      <c r="J318" s="153"/>
      <c r="K318" s="266"/>
      <c r="M318" s="278"/>
      <c r="N318" s="268"/>
      <c r="O318" s="153"/>
      <c r="P318" s="154"/>
      <c r="Q318" s="153"/>
      <c r="R318" s="153"/>
    </row>
    <row r="319" spans="1:18" s="264" customFormat="1" x14ac:dyDescent="0.2">
      <c r="B319" s="153"/>
      <c r="C319" s="153"/>
      <c r="D319" s="279" t="s">
        <v>428</v>
      </c>
      <c r="E319" s="275">
        <v>0.57999999999999996</v>
      </c>
      <c r="F319" s="199">
        <v>2037</v>
      </c>
      <c r="G319" s="276">
        <v>0.9</v>
      </c>
      <c r="H319" s="276"/>
      <c r="I319" s="153"/>
      <c r="J319" s="153"/>
      <c r="K319" s="266"/>
      <c r="M319" s="278"/>
      <c r="N319" s="268"/>
      <c r="O319" s="153"/>
      <c r="P319" s="154"/>
      <c r="Q319" s="153"/>
      <c r="R319" s="153"/>
    </row>
    <row r="320" spans="1:18" s="264" customFormat="1" x14ac:dyDescent="0.2">
      <c r="B320" s="153"/>
      <c r="C320" s="153"/>
      <c r="D320" s="279" t="s">
        <v>429</v>
      </c>
      <c r="E320" s="275">
        <v>0.61</v>
      </c>
      <c r="F320" s="199">
        <v>2038</v>
      </c>
      <c r="G320" s="276">
        <v>0.9</v>
      </c>
      <c r="H320" s="276"/>
      <c r="I320" s="153"/>
      <c r="J320" s="153"/>
      <c r="K320" s="266"/>
      <c r="M320" s="278"/>
      <c r="N320" s="268"/>
      <c r="O320" s="153"/>
      <c r="P320" s="154"/>
      <c r="Q320" s="153"/>
      <c r="R320" s="153"/>
    </row>
    <row r="321" spans="2:18" s="264" customFormat="1" x14ac:dyDescent="0.2">
      <c r="B321" s="153"/>
      <c r="C321" s="153"/>
      <c r="D321" s="279" t="s">
        <v>430</v>
      </c>
      <c r="E321" s="275">
        <v>0.64</v>
      </c>
      <c r="F321" s="199">
        <v>2039</v>
      </c>
      <c r="G321" s="276">
        <v>0.9</v>
      </c>
      <c r="H321" s="276"/>
      <c r="I321" s="153"/>
      <c r="J321" s="153"/>
      <c r="K321" s="266"/>
      <c r="M321" s="278"/>
      <c r="N321" s="268"/>
      <c r="O321" s="153"/>
      <c r="P321" s="154"/>
      <c r="Q321" s="153"/>
      <c r="R321" s="153"/>
    </row>
    <row r="322" spans="2:18" s="264" customFormat="1" x14ac:dyDescent="0.2">
      <c r="B322" s="153"/>
      <c r="C322" s="153"/>
      <c r="D322" s="279" t="s">
        <v>431</v>
      </c>
      <c r="E322" s="275">
        <v>0.67</v>
      </c>
      <c r="F322" s="199">
        <v>2040</v>
      </c>
      <c r="G322" s="276">
        <v>0.9</v>
      </c>
      <c r="H322" s="276"/>
      <c r="I322" s="153"/>
      <c r="J322" s="153"/>
      <c r="K322" s="266"/>
      <c r="M322" s="278"/>
      <c r="N322" s="268"/>
      <c r="O322" s="153"/>
      <c r="P322" s="154"/>
      <c r="Q322" s="153"/>
      <c r="R322" s="153"/>
    </row>
    <row r="323" spans="2:18" s="264" customFormat="1" x14ac:dyDescent="0.2">
      <c r="B323" s="153"/>
      <c r="C323" s="153"/>
      <c r="D323" s="279" t="s">
        <v>432</v>
      </c>
      <c r="E323" s="275">
        <v>0.7</v>
      </c>
      <c r="F323" s="199">
        <v>2041</v>
      </c>
      <c r="G323" s="276">
        <v>0.9</v>
      </c>
      <c r="H323" s="276"/>
      <c r="I323" s="153"/>
      <c r="J323" s="153"/>
      <c r="K323" s="266"/>
      <c r="M323" s="278"/>
      <c r="N323" s="268"/>
      <c r="O323" s="153"/>
      <c r="P323" s="154"/>
      <c r="Q323" s="153"/>
      <c r="R323" s="153"/>
    </row>
    <row r="324" spans="2:18" s="264" customFormat="1" x14ac:dyDescent="0.2">
      <c r="B324" s="153"/>
      <c r="C324" s="153"/>
      <c r="D324" s="279" t="s">
        <v>433</v>
      </c>
      <c r="E324" s="275">
        <v>0.73</v>
      </c>
      <c r="F324" s="199">
        <v>2042</v>
      </c>
      <c r="G324" s="276">
        <v>0.9</v>
      </c>
      <c r="H324" s="276"/>
      <c r="I324" s="153"/>
      <c r="J324" s="153"/>
      <c r="K324" s="266"/>
      <c r="M324" s="278"/>
      <c r="N324" s="268"/>
      <c r="O324" s="153"/>
      <c r="P324" s="154"/>
      <c r="Q324" s="153"/>
      <c r="R324" s="153"/>
    </row>
    <row r="325" spans="2:18" s="264" customFormat="1" x14ac:dyDescent="0.2">
      <c r="B325" s="153"/>
      <c r="C325" s="153"/>
      <c r="D325" s="279" t="s">
        <v>434</v>
      </c>
      <c r="E325" s="275">
        <v>0.76</v>
      </c>
      <c r="F325" s="199">
        <v>2043</v>
      </c>
      <c r="G325" s="276">
        <v>0.9</v>
      </c>
      <c r="H325" s="276"/>
      <c r="I325" s="153"/>
      <c r="J325" s="153"/>
      <c r="K325" s="266"/>
      <c r="M325" s="278"/>
      <c r="N325" s="268"/>
      <c r="O325" s="153"/>
      <c r="P325" s="154"/>
      <c r="Q325" s="153"/>
      <c r="R325" s="153"/>
    </row>
    <row r="326" spans="2:18" s="264" customFormat="1" x14ac:dyDescent="0.2">
      <c r="B326" s="153"/>
      <c r="C326" s="153"/>
      <c r="D326" s="279" t="s">
        <v>435</v>
      </c>
      <c r="E326" s="275">
        <v>0.79</v>
      </c>
      <c r="F326" s="199">
        <v>2044</v>
      </c>
      <c r="G326" s="276">
        <v>0.9</v>
      </c>
      <c r="H326" s="276"/>
      <c r="I326" s="153"/>
      <c r="J326" s="153"/>
      <c r="K326" s="266"/>
      <c r="M326" s="278"/>
      <c r="N326" s="268"/>
      <c r="O326" s="153"/>
      <c r="P326" s="154"/>
      <c r="Q326" s="153"/>
      <c r="R326" s="153"/>
    </row>
    <row r="327" spans="2:18" s="264" customFormat="1" x14ac:dyDescent="0.2">
      <c r="B327" s="153"/>
      <c r="C327" s="153"/>
      <c r="D327" s="279" t="s">
        <v>436</v>
      </c>
      <c r="E327" s="275">
        <v>0.82</v>
      </c>
      <c r="F327" s="199">
        <v>2045</v>
      </c>
      <c r="G327" s="276">
        <v>0.9</v>
      </c>
      <c r="H327" s="276"/>
      <c r="I327" s="153"/>
      <c r="J327" s="153"/>
      <c r="K327" s="266"/>
      <c r="M327" s="278"/>
      <c r="N327" s="268"/>
      <c r="O327" s="153"/>
      <c r="P327" s="154"/>
      <c r="Q327" s="153"/>
      <c r="R327" s="153"/>
    </row>
    <row r="328" spans="2:18" s="264" customFormat="1" x14ac:dyDescent="0.2">
      <c r="B328" s="153"/>
      <c r="C328" s="153"/>
      <c r="D328" s="279" t="s">
        <v>437</v>
      </c>
      <c r="E328" s="275">
        <v>0.85</v>
      </c>
      <c r="F328" s="199">
        <v>2046</v>
      </c>
      <c r="G328" s="276">
        <v>0.9</v>
      </c>
      <c r="H328" s="276"/>
      <c r="I328" s="153"/>
      <c r="J328" s="153"/>
      <c r="K328" s="266"/>
      <c r="M328" s="278"/>
      <c r="N328" s="268"/>
      <c r="O328" s="153"/>
      <c r="P328" s="154"/>
      <c r="Q328" s="153"/>
      <c r="R328" s="153"/>
    </row>
    <row r="329" spans="2:18" s="264" customFormat="1" x14ac:dyDescent="0.2">
      <c r="B329" s="153"/>
      <c r="C329" s="153"/>
      <c r="D329" s="279" t="s">
        <v>438</v>
      </c>
      <c r="E329" s="275">
        <v>0.88</v>
      </c>
      <c r="F329" s="153"/>
      <c r="G329" s="153"/>
      <c r="H329" s="276"/>
      <c r="I329" s="153"/>
      <c r="J329" s="153"/>
      <c r="K329" s="266"/>
      <c r="M329" s="278"/>
      <c r="N329" s="268"/>
      <c r="O329" s="153"/>
      <c r="P329" s="154"/>
      <c r="Q329" s="153"/>
      <c r="R329" s="153"/>
    </row>
    <row r="330" spans="2:18" s="264" customFormat="1" x14ac:dyDescent="0.2">
      <c r="B330" s="153"/>
      <c r="C330" s="153"/>
      <c r="D330" s="279" t="s">
        <v>439</v>
      </c>
      <c r="E330" s="275">
        <v>0.91</v>
      </c>
      <c r="F330" s="153"/>
      <c r="G330" s="153"/>
      <c r="H330" s="276"/>
      <c r="I330" s="153"/>
      <c r="J330" s="153"/>
      <c r="K330" s="266"/>
      <c r="M330" s="278"/>
      <c r="N330" s="268"/>
      <c r="O330" s="153"/>
      <c r="P330" s="154"/>
      <c r="Q330" s="153"/>
      <c r="R330" s="153"/>
    </row>
    <row r="331" spans="2:18" s="264" customFormat="1" x14ac:dyDescent="0.2">
      <c r="B331" s="153"/>
      <c r="C331" s="153"/>
      <c r="D331" s="279" t="s">
        <v>440</v>
      </c>
      <c r="E331" s="275">
        <v>0.94</v>
      </c>
      <c r="F331" s="153"/>
      <c r="G331" s="153"/>
      <c r="H331" s="276"/>
      <c r="I331" s="153"/>
      <c r="J331" s="153"/>
      <c r="K331" s="266"/>
      <c r="M331" s="278"/>
      <c r="N331" s="268"/>
      <c r="O331" s="153"/>
      <c r="P331" s="154"/>
      <c r="Q331" s="153"/>
      <c r="R331" s="153"/>
    </row>
    <row r="332" spans="2:18" s="264" customFormat="1" x14ac:dyDescent="0.2">
      <c r="B332" s="153"/>
      <c r="C332" s="153"/>
      <c r="D332" s="279" t="s">
        <v>441</v>
      </c>
      <c r="E332" s="275">
        <v>0.97</v>
      </c>
      <c r="F332" s="153"/>
      <c r="G332" s="153"/>
      <c r="H332" s="276"/>
      <c r="I332" s="153"/>
      <c r="J332" s="153"/>
      <c r="K332" s="266"/>
      <c r="M332" s="278"/>
      <c r="N332" s="268"/>
      <c r="O332" s="153"/>
      <c r="P332" s="154"/>
      <c r="Q332" s="153"/>
      <c r="R332" s="153"/>
    </row>
    <row r="333" spans="2:18" s="264" customFormat="1" x14ac:dyDescent="0.2">
      <c r="B333" s="153"/>
      <c r="C333" s="153"/>
      <c r="D333" s="279" t="s">
        <v>442</v>
      </c>
      <c r="E333" s="275">
        <v>1</v>
      </c>
      <c r="F333" s="153"/>
      <c r="G333" s="153"/>
      <c r="H333" s="281" t="str">
        <f>HYPERLINK("https://living-future.org/declare/","Declare")</f>
        <v>Declare</v>
      </c>
      <c r="I333" s="282"/>
      <c r="J333" s="153"/>
      <c r="K333" s="266"/>
      <c r="N333" s="268"/>
      <c r="O333" s="153"/>
      <c r="P333" s="154"/>
      <c r="Q333" s="153"/>
      <c r="R333" s="153"/>
    </row>
    <row r="334" spans="2:18" s="264" customFormat="1" x14ac:dyDescent="0.2">
      <c r="B334" s="153"/>
      <c r="C334" s="153"/>
      <c r="D334" s="279" t="s">
        <v>443</v>
      </c>
      <c r="E334" s="275">
        <v>1.03</v>
      </c>
      <c r="F334" s="153"/>
      <c r="G334" s="153"/>
      <c r="H334" s="281" t="str">
        <f>HYPERLINK("https://www.hpd-collaborative.org/","HPD Collaborative")</f>
        <v>HPD Collaborative</v>
      </c>
      <c r="I334" s="282"/>
      <c r="J334" s="153"/>
      <c r="K334" s="266"/>
      <c r="N334" s="268"/>
      <c r="O334" s="153"/>
      <c r="P334" s="154"/>
      <c r="Q334" s="153"/>
      <c r="R334" s="153"/>
    </row>
    <row r="335" spans="2:18" s="264" customFormat="1" x14ac:dyDescent="0.2">
      <c r="B335" s="153"/>
      <c r="C335" s="153"/>
      <c r="D335" s="279" t="s">
        <v>444</v>
      </c>
      <c r="E335" s="275">
        <v>1.06</v>
      </c>
      <c r="F335" s="153"/>
      <c r="G335" s="153"/>
      <c r="H335" s="283" t="s">
        <v>398</v>
      </c>
      <c r="I335" s="282"/>
      <c r="J335" s="153"/>
      <c r="K335" s="266"/>
      <c r="N335" s="268"/>
      <c r="O335" s="153"/>
      <c r="P335" s="154"/>
      <c r="Q335" s="153"/>
      <c r="R335" s="153"/>
    </row>
    <row r="336" spans="2:18" s="264" customFormat="1" x14ac:dyDescent="0.2">
      <c r="B336" s="153"/>
      <c r="C336" s="153"/>
      <c r="D336" s="279" t="s">
        <v>445</v>
      </c>
      <c r="E336" s="275">
        <v>1.0900000000000001</v>
      </c>
      <c r="F336" s="153"/>
      <c r="G336" s="153"/>
      <c r="H336" s="283" t="s">
        <v>399</v>
      </c>
      <c r="I336" s="282"/>
      <c r="J336" s="153"/>
      <c r="K336" s="266"/>
      <c r="N336" s="268"/>
      <c r="O336" s="153"/>
      <c r="P336" s="154"/>
      <c r="Q336" s="153"/>
      <c r="R336" s="153"/>
    </row>
    <row r="337" spans="2:18" s="264" customFormat="1" x14ac:dyDescent="0.2">
      <c r="B337" s="153"/>
      <c r="C337" s="153"/>
      <c r="D337" s="279" t="s">
        <v>446</v>
      </c>
      <c r="E337" s="275">
        <v>1.1200000000000001</v>
      </c>
      <c r="F337" s="153"/>
      <c r="G337" s="153"/>
      <c r="H337" s="283" t="s">
        <v>400</v>
      </c>
      <c r="I337" s="282"/>
      <c r="J337" s="153"/>
      <c r="K337" s="266"/>
      <c r="N337" s="268"/>
      <c r="O337" s="153"/>
      <c r="P337" s="154"/>
      <c r="Q337" s="153"/>
      <c r="R337" s="153"/>
    </row>
    <row r="338" spans="2:18" s="264" customFormat="1" x14ac:dyDescent="0.2">
      <c r="B338" s="153"/>
      <c r="C338" s="153"/>
      <c r="D338" s="279" t="s">
        <v>447</v>
      </c>
      <c r="E338" s="275">
        <v>1.1499999999999999</v>
      </c>
      <c r="F338" s="153"/>
      <c r="G338" s="153"/>
      <c r="H338" s="283" t="s">
        <v>401</v>
      </c>
      <c r="I338" s="282"/>
      <c r="J338" s="153"/>
      <c r="K338" s="266"/>
      <c r="N338" s="268"/>
      <c r="O338" s="153"/>
      <c r="P338" s="154"/>
      <c r="Q338" s="153"/>
      <c r="R338" s="153"/>
    </row>
    <row r="339" spans="2:18" s="264" customFormat="1" x14ac:dyDescent="0.2">
      <c r="B339" s="153"/>
      <c r="C339" s="153"/>
      <c r="D339" s="279" t="s">
        <v>448</v>
      </c>
      <c r="E339" s="275">
        <v>1.18</v>
      </c>
      <c r="F339" s="153"/>
      <c r="G339" s="153"/>
      <c r="H339" s="283" t="s">
        <v>402</v>
      </c>
      <c r="I339" s="282"/>
      <c r="J339" s="153"/>
      <c r="K339" s="266"/>
      <c r="N339" s="268"/>
      <c r="O339" s="153"/>
      <c r="P339" s="154"/>
      <c r="Q339" s="153"/>
      <c r="R339" s="153"/>
    </row>
    <row r="340" spans="2:18" s="264" customFormat="1" x14ac:dyDescent="0.2">
      <c r="B340" s="153"/>
      <c r="C340" s="153"/>
      <c r="D340" s="279" t="s">
        <v>449</v>
      </c>
      <c r="E340" s="275">
        <v>1.21</v>
      </c>
      <c r="F340" s="153"/>
      <c r="G340" s="153"/>
      <c r="H340" s="283" t="s">
        <v>403</v>
      </c>
      <c r="I340" s="282"/>
      <c r="J340" s="153"/>
      <c r="K340" s="266"/>
      <c r="N340" s="268"/>
      <c r="O340" s="153"/>
      <c r="P340" s="154"/>
      <c r="Q340" s="153"/>
      <c r="R340" s="153"/>
    </row>
    <row r="341" spans="2:18" s="264" customFormat="1" x14ac:dyDescent="0.2">
      <c r="B341" s="153"/>
      <c r="C341" s="153"/>
      <c r="D341" s="279" t="s">
        <v>450</v>
      </c>
      <c r="E341" s="275">
        <v>1.24</v>
      </c>
      <c r="F341" s="153"/>
      <c r="G341" s="153"/>
      <c r="H341" s="283" t="s">
        <v>404</v>
      </c>
      <c r="I341" s="282"/>
      <c r="J341" s="153"/>
      <c r="K341" s="266"/>
      <c r="N341" s="268"/>
      <c r="O341" s="153"/>
      <c r="P341" s="154"/>
      <c r="Q341" s="153"/>
      <c r="R341" s="153"/>
    </row>
    <row r="342" spans="2:18" s="264" customFormat="1" x14ac:dyDescent="0.2">
      <c r="B342" s="153"/>
      <c r="C342" s="153"/>
      <c r="D342" s="279" t="s">
        <v>451</v>
      </c>
      <c r="E342" s="275">
        <v>1.27</v>
      </c>
      <c r="F342" s="153"/>
      <c r="G342" s="153"/>
      <c r="H342" s="283" t="s">
        <v>405</v>
      </c>
      <c r="I342" s="282"/>
      <c r="J342" s="153"/>
      <c r="K342" s="266"/>
      <c r="N342" s="268"/>
      <c r="O342" s="153"/>
      <c r="P342" s="154"/>
      <c r="Q342" s="153"/>
      <c r="R342" s="153"/>
    </row>
    <row r="343" spans="2:18" s="264" customFormat="1" x14ac:dyDescent="0.2">
      <c r="B343" s="153"/>
      <c r="C343" s="153"/>
      <c r="D343" s="279" t="s">
        <v>452</v>
      </c>
      <c r="E343" s="275">
        <v>1.3</v>
      </c>
      <c r="F343" s="153"/>
      <c r="G343" s="153"/>
      <c r="H343" s="283" t="s">
        <v>406</v>
      </c>
      <c r="I343" s="282"/>
      <c r="J343" s="153"/>
      <c r="K343" s="266"/>
      <c r="N343" s="268"/>
      <c r="O343" s="153"/>
      <c r="P343" s="154"/>
      <c r="Q343" s="153"/>
      <c r="R343" s="153"/>
    </row>
    <row r="344" spans="2:18" s="264" customFormat="1" x14ac:dyDescent="0.2">
      <c r="B344" s="153"/>
      <c r="C344" s="153"/>
      <c r="D344" s="279" t="s">
        <v>453</v>
      </c>
      <c r="E344" s="275">
        <v>1.33</v>
      </c>
      <c r="F344" s="153"/>
      <c r="G344" s="153"/>
      <c r="H344" s="283" t="s">
        <v>407</v>
      </c>
      <c r="I344" s="282"/>
      <c r="J344" s="153"/>
      <c r="K344" s="266"/>
      <c r="N344" s="268"/>
      <c r="O344" s="153"/>
      <c r="P344" s="154"/>
      <c r="Q344" s="153"/>
      <c r="R344" s="153"/>
    </row>
    <row r="345" spans="2:18" x14ac:dyDescent="0.25">
      <c r="D345" s="269"/>
      <c r="E345" s="269"/>
      <c r="F345" s="269"/>
      <c r="G345" s="269"/>
      <c r="H345" s="269"/>
      <c r="I345" s="284"/>
      <c r="J345" s="285"/>
      <c r="K345" s="286"/>
      <c r="L345" s="287"/>
      <c r="M345" s="269"/>
    </row>
    <row r="346" spans="2:18" x14ac:dyDescent="0.25">
      <c r="D346" s="269"/>
      <c r="E346" s="269"/>
      <c r="F346" s="269"/>
      <c r="G346" s="269"/>
      <c r="H346" s="269"/>
      <c r="I346" s="284"/>
      <c r="J346" s="285"/>
      <c r="K346" s="286"/>
      <c r="L346" s="287"/>
      <c r="M346" s="269"/>
    </row>
  </sheetData>
  <sheetProtection algorithmName="SHA-512" hashValue="lZkYlfxURT81FtsFbJfKAadTizLoRaTInBT/oyRVH0C7dCq7R7VDVA/6/QxhM2uTW1xt0pEEnkZCVZwgCpqs9g==" saltValue="bp9eio+xKGY2Fqea28qWlQ==" spinCount="100000" sheet="1" insertColumns="0" selectLockedCells="1"/>
  <mergeCells count="212">
    <mergeCell ref="L150:M152"/>
    <mergeCell ref="I173:J173"/>
    <mergeCell ref="I163:J163"/>
    <mergeCell ref="I238:J238"/>
    <mergeCell ref="L237:M237"/>
    <mergeCell ref="L205:M207"/>
    <mergeCell ref="B226:J226"/>
    <mergeCell ref="B225:J225"/>
    <mergeCell ref="B180:J180"/>
    <mergeCell ref="I186:J186"/>
    <mergeCell ref="I185:J185"/>
    <mergeCell ref="I190:J190"/>
    <mergeCell ref="K263:M263"/>
    <mergeCell ref="K259:M259"/>
    <mergeCell ref="I261:L261"/>
    <mergeCell ref="I275:L275"/>
    <mergeCell ref="B259:J259"/>
    <mergeCell ref="I250:J250"/>
    <mergeCell ref="I249:J249"/>
    <mergeCell ref="I237:J237"/>
    <mergeCell ref="B229:J229"/>
    <mergeCell ref="K229:M229"/>
    <mergeCell ref="I234:J234"/>
    <mergeCell ref="K243:M243"/>
    <mergeCell ref="B242:D242"/>
    <mergeCell ref="B243:J243"/>
    <mergeCell ref="L239:M239"/>
    <mergeCell ref="L250:M250"/>
    <mergeCell ref="L252:M252"/>
    <mergeCell ref="I255:J255"/>
    <mergeCell ref="L253:M253"/>
    <mergeCell ref="L238:M238"/>
    <mergeCell ref="I252:J252"/>
    <mergeCell ref="K247:M247"/>
    <mergeCell ref="B282:D282"/>
    <mergeCell ref="L278:M278"/>
    <mergeCell ref="L279:M279"/>
    <mergeCell ref="L280:M280"/>
    <mergeCell ref="K277:M277"/>
    <mergeCell ref="I268:J268"/>
    <mergeCell ref="L266:M266"/>
    <mergeCell ref="L267:M267"/>
    <mergeCell ref="L268:M268"/>
    <mergeCell ref="L269:M269"/>
    <mergeCell ref="K49:M49"/>
    <mergeCell ref="I52:J52"/>
    <mergeCell ref="I159:J159"/>
    <mergeCell ref="I147:J147"/>
    <mergeCell ref="I150:J150"/>
    <mergeCell ref="I145:J145"/>
    <mergeCell ref="I148:J148"/>
    <mergeCell ref="I89:J89"/>
    <mergeCell ref="I114:J114"/>
    <mergeCell ref="K50:M50"/>
    <mergeCell ref="B154:J154"/>
    <mergeCell ref="B96:J96"/>
    <mergeCell ref="B65:B67"/>
    <mergeCell ref="K154:M154"/>
    <mergeCell ref="L60:M60"/>
    <mergeCell ref="I136:J136"/>
    <mergeCell ref="I73:J73"/>
    <mergeCell ref="L148:M149"/>
    <mergeCell ref="I133:J133"/>
    <mergeCell ref="I134:J134"/>
    <mergeCell ref="I135:J135"/>
    <mergeCell ref="I74:J74"/>
    <mergeCell ref="L159:M159"/>
    <mergeCell ref="B95:J95"/>
    <mergeCell ref="K283:M283"/>
    <mergeCell ref="K273:M273"/>
    <mergeCell ref="I280:J280"/>
    <mergeCell ref="I248:J248"/>
    <mergeCell ref="I267:J267"/>
    <mergeCell ref="I254:J254"/>
    <mergeCell ref="I253:J253"/>
    <mergeCell ref="I266:J266"/>
    <mergeCell ref="I279:J279"/>
    <mergeCell ref="B283:J283"/>
    <mergeCell ref="I270:J270"/>
    <mergeCell ref="B273:J273"/>
    <mergeCell ref="L264:M264"/>
    <mergeCell ref="L265:M265"/>
    <mergeCell ref="I264:J264"/>
    <mergeCell ref="I256:J256"/>
    <mergeCell ref="I269:J269"/>
    <mergeCell ref="I251:J251"/>
    <mergeCell ref="L255:M255"/>
    <mergeCell ref="L256:M256"/>
    <mergeCell ref="L254:M254"/>
    <mergeCell ref="B278:D278"/>
    <mergeCell ref="B258:D258"/>
    <mergeCell ref="I278:J278"/>
    <mergeCell ref="I138:J138"/>
    <mergeCell ref="I139:J139"/>
    <mergeCell ref="H222:I222"/>
    <mergeCell ref="I245:L245"/>
    <mergeCell ref="L234:M234"/>
    <mergeCell ref="L160:M160"/>
    <mergeCell ref="L165:M165"/>
    <mergeCell ref="L161:M161"/>
    <mergeCell ref="K184:M184"/>
    <mergeCell ref="K172:M172"/>
    <mergeCell ref="I176:J176"/>
    <mergeCell ref="I174:J174"/>
    <mergeCell ref="I177:J177"/>
    <mergeCell ref="K180:M180"/>
    <mergeCell ref="I204:J204"/>
    <mergeCell ref="L164:M164"/>
    <mergeCell ref="I144:J144"/>
    <mergeCell ref="I141:L141"/>
    <mergeCell ref="I156:M156"/>
    <mergeCell ref="K143:M143"/>
    <mergeCell ref="K158:M158"/>
    <mergeCell ref="I146:J146"/>
    <mergeCell ref="L144:M144"/>
    <mergeCell ref="L145:M145"/>
    <mergeCell ref="B98:J98"/>
    <mergeCell ref="B118:D118"/>
    <mergeCell ref="B228:J228"/>
    <mergeCell ref="B130:J130"/>
    <mergeCell ref="I236:J236"/>
    <mergeCell ref="I235:J235"/>
    <mergeCell ref="I108:J108"/>
    <mergeCell ref="I160:J160"/>
    <mergeCell ref="B168:J168"/>
    <mergeCell ref="I126:J126"/>
    <mergeCell ref="I115:J115"/>
    <mergeCell ref="I116:J116"/>
    <mergeCell ref="I205:J205"/>
    <mergeCell ref="I164:J164"/>
    <mergeCell ref="B167:D167"/>
    <mergeCell ref="I137:J137"/>
    <mergeCell ref="I181:J181"/>
    <mergeCell ref="B129:J129"/>
    <mergeCell ref="I182:L182"/>
    <mergeCell ref="I231:L231"/>
    <mergeCell ref="L133:M139"/>
    <mergeCell ref="B179:D179"/>
    <mergeCell ref="L146:M147"/>
    <mergeCell ref="I151:J151"/>
    <mergeCell ref="I284:J284"/>
    <mergeCell ref="I265:J265"/>
    <mergeCell ref="I55:J55"/>
    <mergeCell ref="I57:J57"/>
    <mergeCell ref="I58:J58"/>
    <mergeCell ref="I59:J59"/>
    <mergeCell ref="I60:J60"/>
    <mergeCell ref="I56:J56"/>
    <mergeCell ref="I189:J189"/>
    <mergeCell ref="I72:J72"/>
    <mergeCell ref="I82:J82"/>
    <mergeCell ref="I79:J79"/>
    <mergeCell ref="I77:J77"/>
    <mergeCell ref="I78:J78"/>
    <mergeCell ref="I187:J187"/>
    <mergeCell ref="I61:J61"/>
    <mergeCell ref="I71:J71"/>
    <mergeCell ref="I70:J70"/>
    <mergeCell ref="I165:J165"/>
    <mergeCell ref="I161:J161"/>
    <mergeCell ref="I86:J86"/>
    <mergeCell ref="I88:J88"/>
    <mergeCell ref="I90:J90"/>
    <mergeCell ref="I92:L92"/>
    <mergeCell ref="N205:N206"/>
    <mergeCell ref="N235:N242"/>
    <mergeCell ref="K68:M68"/>
    <mergeCell ref="K74:M74"/>
    <mergeCell ref="K96:M96"/>
    <mergeCell ref="K102:M102"/>
    <mergeCell ref="K94:M94"/>
    <mergeCell ref="K99:M99"/>
    <mergeCell ref="K168:M168"/>
    <mergeCell ref="K173:L173"/>
    <mergeCell ref="K233:M233"/>
    <mergeCell ref="L177:M177"/>
    <mergeCell ref="L235:M235"/>
    <mergeCell ref="L162:M162"/>
    <mergeCell ref="L163:M163"/>
    <mergeCell ref="L176:M176"/>
    <mergeCell ref="K174:L174"/>
    <mergeCell ref="K107:M107"/>
    <mergeCell ref="L114:M114"/>
    <mergeCell ref="L115:M115"/>
    <mergeCell ref="L116:M116"/>
    <mergeCell ref="I104:L104"/>
    <mergeCell ref="I170:L170"/>
    <mergeCell ref="I162:J162"/>
    <mergeCell ref="I51:J51"/>
    <mergeCell ref="L127:M128"/>
    <mergeCell ref="D9:K12"/>
    <mergeCell ref="D14:K17"/>
    <mergeCell ref="L87:M87"/>
    <mergeCell ref="L130:M130"/>
    <mergeCell ref="L111:M111"/>
    <mergeCell ref="L249:M249"/>
    <mergeCell ref="L251:M251"/>
    <mergeCell ref="B227:J227"/>
    <mergeCell ref="I62:J62"/>
    <mergeCell ref="I127:J127"/>
    <mergeCell ref="I83:J83"/>
    <mergeCell ref="B99:J99"/>
    <mergeCell ref="B102:J102"/>
    <mergeCell ref="B111:J111"/>
    <mergeCell ref="I239:J239"/>
    <mergeCell ref="I122:J122"/>
    <mergeCell ref="B119:J119"/>
    <mergeCell ref="I123:J123"/>
    <mergeCell ref="I125:J125"/>
    <mergeCell ref="K226:L226"/>
    <mergeCell ref="I87:J87"/>
    <mergeCell ref="B101:J101"/>
  </mergeCells>
  <phoneticPr fontId="29" type="noConversion"/>
  <conditionalFormatting sqref="B212:F212 H212:K212">
    <cfRule type="expression" dxfId="3" priority="5">
      <formula>$I$205="Gross Metered"</formula>
    </cfRule>
  </conditionalFormatting>
  <conditionalFormatting sqref="B205:K205 B211:J212">
    <cfRule type="expression" dxfId="2" priority="3">
      <formula>$I$204="Not Included"</formula>
    </cfRule>
  </conditionalFormatting>
  <conditionalFormatting sqref="B205:K205 B212:K212">
    <cfRule type="expression" dxfId="1" priority="8">
      <formula>$I$204="Planned"</formula>
    </cfRule>
  </conditionalFormatting>
  <conditionalFormatting sqref="I205 L205 N205">
    <cfRule type="expression" dxfId="0" priority="7">
      <formula>$I$205="I Don't Know"</formula>
    </cfRule>
  </conditionalFormatting>
  <dataValidations xWindow="698" yWindow="807" count="21">
    <dataValidation type="list" allowBlank="1" showInputMessage="1" showErrorMessage="1" sqref="J65:J67" xr:uid="{00000000-0002-0000-0000-000000000000}">
      <formula1>"5%,10%,15%,20%,25%,30%,35%,40%,45%,50%,55%,60%,65%,70%,75%,80%,85%,90%,95%,100%"</formula1>
    </dataValidation>
    <dataValidation type="list" allowBlank="1" showInputMessage="1" showErrorMessage="1" sqref="I61:J61" xr:uid="{00000000-0002-0000-0000-000001000000}">
      <formula1>"1A,1B,2A,2B,3A,3B,3C,4A,4B,4C,5A,5B,5C,6A,6B,7A,7B,8A,8B"</formula1>
    </dataValidation>
    <dataValidation type="list" allowBlank="1" showInputMessage="1" showErrorMessage="1" sqref="I144" xr:uid="{00000000-0002-0000-0000-000002000000}">
      <formula1>"Urban, Suburban, Rural"</formula1>
    </dataValidation>
    <dataValidation type="list" allowBlank="1" showInputMessage="1" showErrorMessage="1" sqref="I244:J244 I268 J87:J88 I87:I89 I159 I253:J253 I176:J177 I125:J127 I278:J280 I251:J251 I148 I232:J232 J145 I145:I146 I150 I248:J248 I255:J256 I265:I266 I114:J116 I122:J123 I234:J239 I189 I160:J164" xr:uid="{00000000-0002-0000-0000-000003000000}">
      <formula1>"Yes, No"</formula1>
    </dataValidation>
    <dataValidation type="list" allowBlank="1" showInputMessage="1" showErrorMessage="1" sqref="I251:J251 I253:J253" xr:uid="{00000000-0002-0000-0000-000007000000}">
      <formula1>"Concrete, Steel, Heavy Timber, Wood Frame, Mix, Other"</formula1>
    </dataValidation>
    <dataValidation type="textLength" allowBlank="1" showInputMessage="1" showErrorMessage="1" promptTitle="Text lenght" prompt="500 word max" sqref="I274:J274" xr:uid="{00000000-0002-0000-0000-000009000000}">
      <formula1>1</formula1>
      <formula2>2000</formula2>
    </dataValidation>
    <dataValidation type="list" allowBlank="1" showInputMessage="1" showErrorMessage="1" sqref="O71:O73" xr:uid="{00000000-0002-0000-0000-00000A000000}">
      <formula1>$O$70:$O$72</formula1>
    </dataValidation>
    <dataValidation type="custom" errorStyle="warning" showInputMessage="1" showErrorMessage="1" prompt="Must equal 100%" sqref="J68:J69" xr:uid="{00000000-0002-0000-0000-00000B000000}">
      <formula1>SUM(J65:J67)=100%</formula1>
    </dataValidation>
    <dataValidation type="list" allowBlank="1" showInputMessage="1" showErrorMessage="1" sqref="I112:J112 I189:J189" xr:uid="{F92F170D-CDE9-4B1C-B728-E7D81B929613}">
      <formula1>"0: N/A,1: Outreach,2: Consult,3: Involve,4: Collaborate,5: Shared Leadership"</formula1>
    </dataValidation>
    <dataValidation type="list" allowBlank="1" showInputMessage="1" showErrorMessage="1" sqref="I62:J62" xr:uid="{ED49D594-7BF6-4A8F-96FF-47DEF4DDCEC1}">
      <formula1>"CA1,CA2,CA3,CA4,CA5,CA6,CA7,CA8,CA9,CA10,CA11,CA12,CA13,CA14,CA15,CA16"</formula1>
    </dataValidation>
    <dataValidation type="textLength" allowBlank="1" showInputMessage="1" showErrorMessage="1" promptTitle="Text lenght" prompt="500 word max" sqref="I100:J100 I97:J97" xr:uid="{00000000-0002-0000-0000-000005000000}">
      <formula1>1</formula1>
      <formula2>1500</formula2>
    </dataValidation>
    <dataValidation type="list" allowBlank="1" showInputMessage="1" showErrorMessage="1" sqref="I70:J70" xr:uid="{247A3D00-21E0-4851-B1D3-E43E10D2273D}">
      <formula1>"New Construction, Renovation, Interior Only"</formula1>
    </dataValidation>
    <dataValidation type="custom" allowBlank="1" showInputMessage="1" showErrorMessage="1" errorTitle="Exceeded Allowable Word Count" error="Please revise your narrative so it is less than 200 words. " promptTitle="Maximum Text Length" prompt="200 Words" sqref="B99:H99 B96:H96 B102:J102" xr:uid="{61576EA0-25E3-435A-B52E-81FEA595D0F1}">
      <formula1>LEN(B96)-LEN(SUBSTITUTE(B96," ",""))&lt;200</formula1>
    </dataValidation>
    <dataValidation type="custom" allowBlank="1" showInputMessage="1" showErrorMessage="1" errorTitle="Max Allowable Word Count" error="Please revise your narrative so it is less than 100 words. " promptTitle="Maximum Text Length" prompt="100 Words" sqref="B154:C154 B111:H111 B119:H119 B259:H259 B168:H168 B180:H180 B243:C243 B130:C130 B226:C226 B229:C229" xr:uid="{F55ECD2B-18B5-4770-9F04-19FA0F6570C2}">
      <formula1>LEN(B111)-LEN(SUBSTITUTE(B111," ",""))&lt;100</formula1>
    </dataValidation>
    <dataValidation type="custom" allowBlank="1" showInputMessage="1" showErrorMessage="1" errorTitle="Max Allowable Word Count" error="Please revise your narrative so it is less than 100 words. " promptTitle="Maximum Text Length" prompt="100 words" sqref="B273:J273 B283:J283" xr:uid="{2E340305-898A-48FF-8342-148109C7B2F9}">
      <formula1>LEN(B273)-LEN(SUBSTITUTE(B273," ",""))&lt;100</formula1>
    </dataValidation>
    <dataValidation type="list" allowBlank="1" showInputMessage="1" showErrorMessage="1" sqref="B198:B201" xr:uid="{63CDEB20-4001-419F-AC9B-A2024B035974}">
      <formula1>Fuel_Source_Carbon_Headers</formula1>
    </dataValidation>
    <dataValidation type="list" allowBlank="1" showErrorMessage="1" sqref="D197:D201 D211:D212" xr:uid="{80C74C34-4FA4-4328-970D-785B692AC8FA}">
      <formula1>Conversion_to_kBtu_Options</formula1>
    </dataValidation>
    <dataValidation type="list" allowBlank="1" showInputMessage="1" showErrorMessage="1" sqref="I204:J204" xr:uid="{632ECC0F-1439-4900-A4C5-E971A2681C1F}">
      <formula1>"Installed, Planned, Not Included"</formula1>
    </dataValidation>
    <dataValidation type="list" allowBlank="1" showInputMessage="1" showErrorMessage="1" sqref="I205:J205" xr:uid="{A9129E94-2C7F-477F-9AC5-1A41FC03C4D1}">
      <formula1>"Gross Metered, Net Metered, I Don't Know"</formula1>
    </dataValidation>
    <dataValidation type="list" allowBlank="1" showInputMessage="1" showErrorMessage="1" sqref="I165:J165" xr:uid="{1A29297F-4D42-42BE-8E91-8EB58DA02D46}">
      <formula1>"Yes, No, N/A"</formula1>
    </dataValidation>
    <dataValidation type="list" allowBlank="1" showInputMessage="1" showErrorMessage="1" sqref="I185:J185" xr:uid="{00000000-0002-0000-0000-00000C000000}">
      <formula1>$D$287:$D$330</formula1>
    </dataValidation>
  </dataValidations>
  <hyperlinks>
    <hyperlink ref="N88" r:id="rId1" xr:uid="{00000000-0004-0000-0000-000000000000}"/>
    <hyperlink ref="N66" r:id="rId2" xr:uid="{00000000-0004-0000-0000-000002000000}"/>
    <hyperlink ref="N65" r:id="rId3" xr:uid="{00000000-0004-0000-0000-000003000000}"/>
    <hyperlink ref="D8" r:id="rId4" xr:uid="{00000000-0004-0000-0000-000009000000}"/>
    <hyperlink ref="N61" r:id="rId5" xr:uid="{00000000-0004-0000-0000-00000B000000}"/>
    <hyperlink ref="N62" r:id="rId6" xr:uid="{FCB12305-B3CF-442E-BEDC-34623B2248DF}"/>
    <hyperlink ref="N92" r:id="rId7" display="AIA Toolkit for detailed strategies" xr:uid="{EBA73827-C50B-4074-B654-2F81ECB371BA}"/>
    <hyperlink ref="N104" r:id="rId8" display="AIA Toolkit for detailed strategies" xr:uid="{B1A91F49-26FA-49F6-BF57-CAC221452FED}"/>
    <hyperlink ref="N141" r:id="rId9" display="AIA Toolkit for detailed strategies" xr:uid="{BED23D99-FBAF-4FCD-8BCF-60AF87DC1947}"/>
    <hyperlink ref="N156" r:id="rId10" display="AIA Toolkit for detailed strategies" xr:uid="{051ACD1F-76BF-4E4D-AABD-5504D2F39788}"/>
    <hyperlink ref="N170" r:id="rId11" display="AIA Toolkit for detailed strategies" xr:uid="{129B2E12-3A80-437E-A62F-CF63F929CEDA}"/>
    <hyperlink ref="N182" r:id="rId12" display="AIA Toolkit for detailed strategies" xr:uid="{5B1E1293-90EF-4E79-A768-983FDCAC31E1}"/>
    <hyperlink ref="N231" r:id="rId13" display="AIA Toolkit for detailed strategies" xr:uid="{2962570F-F1C5-44E3-BD83-312E56691855}"/>
    <hyperlink ref="N261" r:id="rId14" display="AIA Toolkit for detailed strategies" xr:uid="{170E9906-1032-451C-91A4-6E7B044655BD}"/>
    <hyperlink ref="N275" r:id="rId15" display="AIA Toolkit for detailed strategies" xr:uid="{F685AA0C-A222-4681-A70E-40975111B3E7}"/>
    <hyperlink ref="N255:O255" r:id="rId16" display="Visualization" xr:uid="{F2F17672-A076-4FDB-A5B7-D53AA54DF9DE}"/>
    <hyperlink ref="N87" r:id="rId17" xr:uid="{364F8CBD-B649-4647-9E25-7640F00D2F79}"/>
    <hyperlink ref="N150" r:id="rId18" display="Bird friendly design" xr:uid="{03284F53-ADDA-436F-B626-286DE7E0BABA}"/>
    <hyperlink ref="N148" r:id="rId19" display="IDA" xr:uid="{1328C9E5-E65D-49B4-9569-F0020DDD20D5}"/>
    <hyperlink ref="N151" r:id="rId20" xr:uid="{F9BCF2DC-9EA1-41B7-B78A-9B1F1E0DF483}"/>
    <hyperlink ref="N67" r:id="rId21" xr:uid="{915548BA-2A8E-4B2A-B2D4-65746B022D2D}"/>
    <hyperlink ref="N60" r:id="rId22" xr:uid="{BABF09FE-6D2F-4956-A343-C288D618C7CE}"/>
    <hyperlink ref="N245" r:id="rId23" display="AIA Toolkit for detailed strategies" xr:uid="{90C8E47A-5B4D-47C9-BAF7-B1A9A611D4FE}"/>
    <hyperlink ref="N243" r:id="rId24" xr:uid="{15ABE0A1-1FD5-48D9-9433-BCB3576040F8}"/>
    <hyperlink ref="N252" r:id="rId25" xr:uid="{54CDD85D-68A6-4BD1-A4A6-8860929BE696}"/>
    <hyperlink ref="N86" r:id="rId26" xr:uid="{98D3561E-B16A-455D-8089-93AF4D67CD89}"/>
    <hyperlink ref="N133" r:id="rId27" xr:uid="{52E4AC3D-527A-4586-B342-E31DB8080F15}"/>
    <hyperlink ref="N134" r:id="rId28" location=":~:text=As%20it%20stands%2C%20the%20official,public%20comments%20on%20that%20proposal.)" xr:uid="{AF28AFC7-A409-4675-90CC-3C044C905922}"/>
    <hyperlink ref="N108" r:id="rId29" xr:uid="{13A8C59D-28E0-48C9-86C0-1FF488F0E1EC}"/>
    <hyperlink ref="N162" r:id="rId30" xr:uid="{476CC857-755A-4254-A250-150F90C22974}"/>
    <hyperlink ref="N248" r:id="rId31" xr:uid="{5A79558C-2576-4D5A-B5A1-9FE98C3B40BD}"/>
    <hyperlink ref="N253" r:id="rId32" xr:uid="{0B2ED477-D81B-4DC6-A665-A2D62463AC98}"/>
    <hyperlink ref="N265" r:id="rId33" xr:uid="{FE5AFD16-D5C8-45F8-B74F-A8C18DAE836B}"/>
    <hyperlink ref="N254" r:id="rId34" xr:uid="{45102537-C36A-4DF0-937A-CA08CFF8665E}"/>
    <hyperlink ref="N259" r:id="rId35" xr:uid="{CC51B6D8-C2E3-4FA4-B6AD-A40288560842}"/>
    <hyperlink ref="N76" r:id="rId36" display="https://aiacalifornia.org/design-awards-2/understanding-your-buildings-energy-and-carbon/" xr:uid="{69B5A6FE-936C-426D-AE54-A5FF2ADB6A29}"/>
  </hyperlinks>
  <pageMargins left="0.7" right="0.7" top="0.75" bottom="0.75" header="0.3" footer="0.3"/>
  <pageSetup paperSize="3" scale="60" fitToHeight="0" orientation="landscape" r:id="rId37"/>
  <rowBreaks count="5" manualBreakCount="5">
    <brk id="84" max="8" man="1"/>
    <brk id="102" max="16383" man="1"/>
    <brk id="140" max="8" man="1"/>
    <brk id="230" max="8" man="1"/>
    <brk id="260" max="8" man="1"/>
  </rowBreaks>
  <drawing r:id="rId38"/>
  <legacyDrawing r:id="rId39"/>
  <mc:AlternateContent xmlns:mc="http://schemas.openxmlformats.org/markup-compatibility/2006">
    <mc:Choice Requires="x14">
      <controls>
        <mc:AlternateContent xmlns:mc="http://schemas.openxmlformats.org/markup-compatibility/2006">
          <mc:Choice Requires="x14">
            <control shapeId="1032" r:id="rId40" name="Check Box 8">
              <controlPr locked="0" defaultSize="0" autoFill="0" autoLine="0" autoPict="0" altText="Confidential">
                <anchor moveWithCells="1">
                  <from>
                    <xdr:col>7</xdr:col>
                    <xdr:colOff>1076325</xdr:colOff>
                    <xdr:row>52</xdr:row>
                    <xdr:rowOff>19050</xdr:rowOff>
                  </from>
                  <to>
                    <xdr:col>8</xdr:col>
                    <xdr:colOff>600075</xdr:colOff>
                    <xdr:row>53</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98" yWindow="807" count="9">
        <x14:dataValidation type="list" allowBlank="1" showInputMessage="1" showErrorMessage="1" xr:uid="{A37D23E6-461D-417D-B437-CD83B73E8C04}">
          <x14:formula1>
            <xm:f>Dropdowns!$A$13:$A$15</xm:f>
          </x14:formula1>
          <xm:sqref>I190 I207:I208</xm:sqref>
        </x14:dataValidation>
        <x14:dataValidation type="list" allowBlank="1" showInputMessage="1" showErrorMessage="1" xr:uid="{00000000-0002-0000-0000-000008000000}">
          <x14:formula1>
            <xm:f>Dropdowns!$H$2:$H$9</xm:f>
          </x14:formula1>
          <xm:sqref>I108:J108</xm:sqref>
        </x14:dataValidation>
        <x14:dataValidation type="list" allowBlank="1" showInputMessage="1" showErrorMessage="1" xr:uid="{00000000-0002-0000-0000-00000F000000}">
          <x14:formula1>
            <xm:f>Dropdowns!$E$27:$E$66</xm:f>
          </x14:formula1>
          <xm:sqref>I66</xm:sqref>
        </x14:dataValidation>
        <x14:dataValidation type="list" allowBlank="1" xr:uid="{00000000-0002-0000-0000-000010000000}">
          <x14:formula1>
            <xm:f>Dropdowns!$E$27:$E$66</xm:f>
          </x14:formula1>
          <xm:sqref>I65 I67</xm:sqref>
        </x14:dataValidation>
        <x14:dataValidation type="list" allowBlank="1" showInputMessage="1" showErrorMessage="1" xr:uid="{25707FBF-4154-4367-80A7-E2CDA6B49A92}">
          <x14:formula1>
            <xm:f>Dropdowns!$N$2:$N$11</xm:f>
          </x14:formula1>
          <xm:sqref>I147:J147 I249:J249</xm:sqref>
        </x14:dataValidation>
        <x14:dataValidation type="list" allowBlank="1" showInputMessage="1" showErrorMessage="1" xr:uid="{07904501-27F9-4D95-A10F-83B3862F4417}">
          <x14:formula1>
            <xm:f>Dropdowns!$A$2:$A$8</xm:f>
          </x14:formula1>
          <xm:sqref>I250:J250</xm:sqref>
        </x14:dataValidation>
        <x14:dataValidation type="list" allowBlank="1" showInputMessage="1" showErrorMessage="1" xr:uid="{00F07326-F14E-4C40-8FC0-C686CC044ECA}">
          <x14:formula1>
            <xm:f>Dropdowns!$E$2:$E$10</xm:f>
          </x14:formula1>
          <xm:sqref>I269:J269</xm:sqref>
        </x14:dataValidation>
        <x14:dataValidation type="list" allowBlank="1" showInputMessage="1" showErrorMessage="1" xr:uid="{7EC0C102-A44A-4F6C-9327-D51EB8D70486}">
          <x14:formula1>
            <xm:f>Dropdowns!$C$2:$C$9</xm:f>
          </x14:formula1>
          <xm:sqref>I254:J254</xm:sqref>
        </x14:dataValidation>
        <x14:dataValidation type="list" allowBlank="1" showInputMessage="1" showErrorMessage="1" xr:uid="{61AC7FC0-8F4E-473B-93A7-2CA905329036}">
          <x14:formula1>
            <xm:f>Dropdowns!$H$13:$H$16</xm:f>
          </x14:formula1>
          <xm:sqref>I267:J267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2669-E665-4C11-A561-A5DAF73E2173}">
  <dimension ref="A1:L241"/>
  <sheetViews>
    <sheetView topLeftCell="A38" workbookViewId="0">
      <selection activeCell="C44" sqref="C44"/>
    </sheetView>
  </sheetViews>
  <sheetFormatPr defaultRowHeight="15" x14ac:dyDescent="0.25"/>
  <cols>
    <col min="1" max="1" width="4.5703125" customWidth="1"/>
    <col min="3" max="3" width="150.28515625" customWidth="1"/>
    <col min="4" max="4" width="9.140625" style="73"/>
    <col min="6" max="6" width="8.85546875" style="74"/>
    <col min="7" max="7" width="25.5703125" style="74" customWidth="1"/>
    <col min="8" max="12" width="8.85546875" style="74"/>
  </cols>
  <sheetData>
    <row r="1" spans="1:5" x14ac:dyDescent="0.25">
      <c r="A1" s="97"/>
      <c r="B1" s="97"/>
      <c r="C1" s="97"/>
      <c r="D1" s="98"/>
      <c r="E1" s="131"/>
    </row>
    <row r="2" spans="1:5" hidden="1" x14ac:dyDescent="0.25">
      <c r="A2" s="97"/>
      <c r="B2" s="97" t="s">
        <v>142</v>
      </c>
      <c r="C2" s="99" t="str" cm="1">
        <f t="array" ref="C2:D2">'Common Application'!I51:J51</f>
        <v>Lincoln Property Company</v>
      </c>
      <c r="D2" s="98">
        <v>0</v>
      </c>
      <c r="E2" s="131"/>
    </row>
    <row r="3" spans="1:5" x14ac:dyDescent="0.25">
      <c r="A3" s="97"/>
      <c r="B3" s="100"/>
      <c r="C3" s="99"/>
      <c r="D3" s="98"/>
      <c r="E3" s="131"/>
    </row>
    <row r="4" spans="1:5" x14ac:dyDescent="0.25">
      <c r="A4" s="97"/>
      <c r="B4" s="100"/>
      <c r="C4" s="99"/>
      <c r="D4" s="98"/>
      <c r="E4" s="131"/>
    </row>
    <row r="5" spans="1:5" x14ac:dyDescent="0.25">
      <c r="A5" s="97"/>
      <c r="B5" s="100"/>
      <c r="C5" s="99"/>
      <c r="D5" s="98"/>
      <c r="E5" s="131"/>
    </row>
    <row r="6" spans="1:5" x14ac:dyDescent="0.25">
      <c r="A6" s="97"/>
      <c r="B6" s="97"/>
      <c r="C6" s="99"/>
      <c r="D6" s="98"/>
      <c r="E6" s="131"/>
    </row>
    <row r="7" spans="1:5" x14ac:dyDescent="0.25">
      <c r="A7" s="97"/>
      <c r="B7" s="97"/>
      <c r="C7" s="97"/>
      <c r="D7" s="98"/>
      <c r="E7" s="131"/>
    </row>
    <row r="8" spans="1:5" x14ac:dyDescent="0.25">
      <c r="A8" s="97"/>
      <c r="B8" s="97"/>
      <c r="C8" s="97"/>
      <c r="D8" s="98"/>
      <c r="E8" s="131"/>
    </row>
    <row r="9" spans="1:5" x14ac:dyDescent="0.25">
      <c r="A9" s="97"/>
      <c r="B9" s="97"/>
      <c r="C9" s="97"/>
      <c r="D9" s="98"/>
      <c r="E9" s="131"/>
    </row>
    <row r="10" spans="1:5" x14ac:dyDescent="0.25">
      <c r="A10" s="97"/>
      <c r="B10" s="97"/>
      <c r="C10" s="97"/>
      <c r="D10" s="98"/>
      <c r="E10" s="131"/>
    </row>
    <row r="11" spans="1:5" x14ac:dyDescent="0.25">
      <c r="A11" s="97"/>
      <c r="B11" s="97"/>
      <c r="C11" s="97"/>
      <c r="D11" s="98"/>
      <c r="E11" s="131"/>
    </row>
    <row r="12" spans="1:5" x14ac:dyDescent="0.25">
      <c r="A12" s="97"/>
      <c r="B12" s="97"/>
      <c r="C12" s="97"/>
      <c r="D12" s="98"/>
      <c r="E12" s="131"/>
    </row>
    <row r="13" spans="1:5" x14ac:dyDescent="0.25">
      <c r="A13" s="97"/>
      <c r="B13" s="97"/>
      <c r="C13" s="97"/>
      <c r="D13" s="98"/>
      <c r="E13" s="131"/>
    </row>
    <row r="14" spans="1:5" x14ac:dyDescent="0.25">
      <c r="A14" s="97"/>
      <c r="B14" s="97"/>
      <c r="C14" s="97"/>
      <c r="D14" s="98"/>
      <c r="E14" s="131"/>
    </row>
    <row r="15" spans="1:5" x14ac:dyDescent="0.25">
      <c r="A15" s="97"/>
      <c r="B15" s="97"/>
      <c r="C15" s="97"/>
      <c r="D15" s="98"/>
      <c r="E15" s="131"/>
    </row>
    <row r="16" spans="1:5" x14ac:dyDescent="0.25">
      <c r="A16" s="97"/>
      <c r="B16" s="97"/>
      <c r="C16" s="97"/>
      <c r="D16" s="98"/>
      <c r="E16" s="131"/>
    </row>
    <row r="17" spans="1:8" x14ac:dyDescent="0.25">
      <c r="A17" s="97"/>
      <c r="B17" s="97"/>
      <c r="C17" s="97"/>
      <c r="D17" s="98"/>
      <c r="E17" s="131"/>
    </row>
    <row r="18" spans="1:8" x14ac:dyDescent="0.25">
      <c r="A18" s="97"/>
      <c r="B18" s="97"/>
      <c r="C18" s="97"/>
      <c r="D18" s="98"/>
      <c r="E18" s="131"/>
    </row>
    <row r="19" spans="1:8" x14ac:dyDescent="0.25">
      <c r="A19" s="97"/>
      <c r="B19" s="97"/>
      <c r="C19" s="97"/>
      <c r="D19" s="98"/>
      <c r="E19" s="131"/>
    </row>
    <row r="20" spans="1:8" x14ac:dyDescent="0.25">
      <c r="A20" s="97"/>
      <c r="B20" s="97"/>
      <c r="C20" s="97"/>
      <c r="D20" s="98"/>
      <c r="E20" s="131"/>
    </row>
    <row r="21" spans="1:8" x14ac:dyDescent="0.25">
      <c r="A21" s="97"/>
      <c r="B21" s="97"/>
      <c r="C21" s="97"/>
      <c r="D21" s="98"/>
      <c r="E21" s="131"/>
    </row>
    <row r="22" spans="1:8" x14ac:dyDescent="0.25">
      <c r="A22" s="97"/>
      <c r="B22" s="97"/>
      <c r="C22" s="97"/>
      <c r="D22" s="98"/>
      <c r="E22" s="131"/>
    </row>
    <row r="23" spans="1:8" x14ac:dyDescent="0.25">
      <c r="A23" s="97"/>
      <c r="B23" s="97"/>
      <c r="C23" s="97"/>
      <c r="D23" s="98"/>
      <c r="E23" s="131"/>
    </row>
    <row r="24" spans="1:8" x14ac:dyDescent="0.25">
      <c r="A24" s="97"/>
      <c r="B24" s="97"/>
      <c r="C24" s="97"/>
      <c r="D24" s="98"/>
      <c r="E24" s="131"/>
    </row>
    <row r="25" spans="1:8" x14ac:dyDescent="0.25">
      <c r="A25" s="97"/>
      <c r="B25" s="97"/>
      <c r="C25" s="97"/>
      <c r="D25" s="98"/>
      <c r="E25" s="131"/>
    </row>
    <row r="26" spans="1:8" x14ac:dyDescent="0.25">
      <c r="A26" s="97"/>
      <c r="B26" s="97"/>
      <c r="C26" s="97"/>
      <c r="D26" s="98"/>
      <c r="E26" s="131"/>
    </row>
    <row r="27" spans="1:8" x14ac:dyDescent="0.25">
      <c r="A27" s="102"/>
      <c r="B27" s="103"/>
      <c r="C27" s="103"/>
      <c r="D27" s="104"/>
      <c r="E27" s="131"/>
      <c r="G27" s="565"/>
      <c r="H27" s="565"/>
    </row>
    <row r="28" spans="1:8" x14ac:dyDescent="0.25">
      <c r="A28" s="105"/>
      <c r="B28" s="106"/>
      <c r="C28" s="107" t="str">
        <f>'Common Application'!B95</f>
        <v>Project Summary Statement</v>
      </c>
      <c r="D28" s="108"/>
      <c r="E28" s="131"/>
    </row>
    <row r="29" spans="1:8" ht="130.15" customHeight="1" x14ac:dyDescent="0.25">
      <c r="A29" s="105"/>
      <c r="B29" s="106"/>
      <c r="C29" s="101" t="str">
        <f>'Common Application'!B96</f>
        <v xml:space="preserve">The design was an integrated albeit remote collaboration between staff, leadership and the design team resulting in a solution that is inclusive and sensitive to the needs of all. The future of workplace is not that it transcends or is "preserved". The nature of workplace should be that it is designed to change and adapt as our work process and workforce changes. The pandemic has taught us that workplace needs to be more specific to use and culture. Therefore, workplace must be designed to flex and change. 
Elements can and should be designed to "last" but repurposed to be more useful to the staff as it grows and changes. The existing exterior, structural, MEP, core elements and site were preserved and repurposed. Furniture was reconditioned and reused. 80% of the existing interior buildout was purposely “re-imagined” into a workplace that is forward thinking and sustainably responsible to operational and embodied carbon reduction. A 137.6 kW rooftop photovoltaic array was installed, existing landscape was augmented with drought tolerant species, giant sliding glass walls connect interior and exterior spaces and sustainable material selections were made throughout. </v>
      </c>
      <c r="D29" s="108"/>
      <c r="E29" s="131"/>
    </row>
    <row r="30" spans="1:8" x14ac:dyDescent="0.25">
      <c r="A30" s="105"/>
      <c r="B30" s="106"/>
      <c r="C30" s="106"/>
      <c r="D30" s="108"/>
      <c r="E30" s="131"/>
    </row>
    <row r="31" spans="1:8" x14ac:dyDescent="0.25">
      <c r="A31" s="105"/>
      <c r="B31" s="106"/>
      <c r="C31" s="107" t="str">
        <f>'Common Application'!B98</f>
        <v>Client Impact Statement</v>
      </c>
      <c r="D31" s="108"/>
      <c r="E31" s="131"/>
    </row>
    <row r="32" spans="1:8" ht="130.15" customHeight="1" x14ac:dyDescent="0.25">
      <c r="A32" s="105"/>
      <c r="B32" s="106"/>
      <c r="C32" s="101" t="str">
        <f>'Common Application'!B99</f>
        <v xml:space="preserve">Built in the early 1980’s with tilt up concrete panel construction and a panelized roof system, the space was divided, dark, and dense. There was no collaboration space, no access to the exterior, and an interior break room with no windows. 
The building was reimagined to emphasize outdoor connections, workplace safety, health and wellbeing, and alternative collaboration. Designed and built during and through the pandemic effected the nature of the strategies. LPC saw this trying time as an opportunity to think about how they could work differently. A hybrid work environment was embraced by the 95-person organization which accommodates 60% of the staff in the office at one time. Collaborative spaces which never existed previously were embraced and conceived as working "lounges" accommodating remote workers, socialization, collaboration, and outside events. Private offices were reduced from the perimeter and the collaboration and social spaces were positioned to open directly into the outdoor environments. The existing skylights were repaired and opened to create distinctive focal point for the spaces. The resulting workplace contains a mix of free address private and open offices, open collaborative spaces, varied conference, meeting, huddle and phone rooms, a "dirty" kitchen, and an outdoor social and workspace. </v>
      </c>
      <c r="D32" s="108"/>
      <c r="E32" s="131"/>
    </row>
    <row r="33" spans="1:5" x14ac:dyDescent="0.25">
      <c r="A33" s="105"/>
      <c r="B33" s="106"/>
      <c r="C33" s="106"/>
      <c r="D33" s="108"/>
      <c r="E33" s="131"/>
    </row>
    <row r="34" spans="1:5" x14ac:dyDescent="0.25">
      <c r="A34" s="105"/>
      <c r="B34" s="106"/>
      <c r="C34" s="107" t="str">
        <f>'Common Application'!B101</f>
        <v>Statement of Design Excellence</v>
      </c>
      <c r="D34" s="108"/>
      <c r="E34" s="131"/>
    </row>
    <row r="35" spans="1:5" ht="130.15" customHeight="1" x14ac:dyDescent="0.25">
      <c r="A35" s="105"/>
      <c r="B35" s="106"/>
      <c r="C35" s="101" t="str">
        <f>'Common Application'!B102</f>
        <v>The design for the Lincoln Property Company local headquarters is a clear study of how design can change lives. This freeway adjacent tilt-up, standalone building was transformed into a healthy, sustainable, net zero work and social environment that celebrates art, diversity, and the joy of the workplace.
LPC saw this transformation as an opportunity to transform themselves while also providing a model for the reuse and the empowerment of existing buildings. 
The building was reimagined and repurposed to emphasize indoor outdoor connections, workplace safety, health and wellbeing, alternative collaboration, and adaptability. 
This space was designed and built through the pandemic which affected the nature of the environment, the program, and the function. LPC saw this trying time as an opportunity to think about how they could work differently. Not everyone needed to be within the office for the company to be effective. A hybrid work environment was embraced which accommodated 60% of the staff at desks or in offices maximum using a free address system. Collaborative spaces were embraced within the design and conceived as working "lounges" that accommodate remote workers, socialization, collaboration, and outside events. These spaces began to embrace new opportunities for LPC that previously did not exist.</v>
      </c>
      <c r="D35" s="108"/>
      <c r="E35" s="131"/>
    </row>
    <row r="36" spans="1:5" x14ac:dyDescent="0.25">
      <c r="A36" s="105"/>
      <c r="B36" s="106"/>
      <c r="C36" s="106"/>
      <c r="D36" s="108"/>
      <c r="E36" s="131"/>
    </row>
    <row r="37" spans="1:5" x14ac:dyDescent="0.25">
      <c r="A37" s="105"/>
      <c r="B37" s="106"/>
      <c r="C37" s="107" t="str" cm="1">
        <f t="array" ref="C37:E37">'Common Application'!B153:D153</f>
        <v>Design for Ecosystems Narrative</v>
      </c>
      <c r="D37" s="108">
        <v>0</v>
      </c>
      <c r="E37" s="131">
        <v>0</v>
      </c>
    </row>
    <row r="38" spans="1:5" ht="79.5" customHeight="1" x14ac:dyDescent="0.25">
      <c r="A38" s="105"/>
      <c r="B38" s="106"/>
      <c r="C38" s="101" t="str">
        <f>'Common Application'!B154</f>
        <v xml:space="preserve">A large goal for the project was to engage the outdoor spaces more effectively. Landscape revisions as well as the restoration of an onsite water feature to mitigate both freeway and airport noise created more usable exterior space. Landscape pallets were augmented to be primarily drought tolerant, native, and low maintenance. Areas of concrete were replaced with permeable decomposed granite and the concrete used for fill and decorative applications. All site lighting was preserved but converted to LED. Much of the overgrown landscape was trimmed or removed to permit greater infiltration of natural daylight through the building.  </v>
      </c>
      <c r="D38" s="108"/>
      <c r="E38" s="131"/>
    </row>
    <row r="39" spans="1:5" x14ac:dyDescent="0.25">
      <c r="A39" s="105"/>
      <c r="B39" s="106"/>
      <c r="C39" s="106"/>
      <c r="D39" s="108"/>
      <c r="E39" s="131"/>
    </row>
    <row r="40" spans="1:5" x14ac:dyDescent="0.25">
      <c r="A40" s="105"/>
      <c r="B40" s="106"/>
      <c r="C40" s="107" t="str" cm="1">
        <f t="array" ref="C40:E40">'Common Application'!B167:D167</f>
        <v>Design for Water Narrative</v>
      </c>
      <c r="D40" s="108">
        <v>0</v>
      </c>
      <c r="E40" s="131">
        <v>0</v>
      </c>
    </row>
    <row r="41" spans="1:5" ht="80.25" customHeight="1" x14ac:dyDescent="0.25">
      <c r="A41" s="105"/>
      <c r="B41" s="106"/>
      <c r="C41" s="101" t="str" cm="1">
        <f t="array" ref="C41:E41">'Common Application'!B168:D168</f>
        <v>All fixtures utilized within the space are water efficient and low flow exceeding the baseline by 30%. A reclaimed water system is used for all flushing fixtures and irrigation reducing potable water use. 
In addition, the site landscape was altered to primarily feature drought tolerant and native species, reducing irrigation demands by 60%. All lawn and water intensive plant materials were removed to limit water consumption. Permeable pavement was added, and the discarded materials were recycled on site into fill or decorative elements. Stone and gravel were substituted for ground cover to eliminate water use and ongoing maintenance.</v>
      </c>
      <c r="D41" s="108">
        <v>0</v>
      </c>
      <c r="E41" s="131">
        <v>0</v>
      </c>
    </row>
    <row r="42" spans="1:5" x14ac:dyDescent="0.25">
      <c r="A42" s="105"/>
      <c r="B42" s="106"/>
      <c r="C42" s="106"/>
      <c r="D42" s="108"/>
      <c r="E42" s="131"/>
    </row>
    <row r="43" spans="1:5" x14ac:dyDescent="0.25">
      <c r="A43" s="105"/>
      <c r="B43" s="106"/>
      <c r="C43" s="107" t="str" cm="1">
        <f t="array" ref="C43:E43">'Common Application'!B179:D179</f>
        <v>Design for Economy Narrative</v>
      </c>
      <c r="D43" s="108">
        <v>0</v>
      </c>
      <c r="E43" s="131">
        <v>0</v>
      </c>
    </row>
    <row r="44" spans="1:5" ht="80.25" customHeight="1" x14ac:dyDescent="0.25">
      <c r="A44" s="105"/>
      <c r="B44" s="106"/>
      <c r="C44" s="101" t="str" cm="1">
        <f t="array" ref="C44:E44">'Common Application'!B180:D180</f>
        <v xml:space="preserve">The project was driven by a cost value matrix that drove an attitude of “doing more with less”. Designed during COVID, and to reduce waste and cost, the design team opted to preserve much of the existing space with most of the demolition focusing on opening the space to natural light and to create a more contiguous environment. The design utilizes simple materials and systems in creative ways. The existing shell structure system, HVAC system and concrete slab are maintained and are exposed in the space, saving money and reducing finish materials for 80% of the buildout. </v>
      </c>
      <c r="D44" s="108">
        <v>0</v>
      </c>
      <c r="E44" s="131">
        <v>0</v>
      </c>
    </row>
    <row r="45" spans="1:5" x14ac:dyDescent="0.25">
      <c r="A45" s="105"/>
      <c r="B45" s="106"/>
      <c r="C45" s="106"/>
      <c r="D45" s="108"/>
      <c r="E45" s="131"/>
    </row>
    <row r="46" spans="1:5" x14ac:dyDescent="0.25">
      <c r="A46" s="105"/>
      <c r="B46" s="106"/>
      <c r="C46" s="107" t="str" cm="1">
        <f t="array" ref="C46:E46">'Common Application'!B228:D228</f>
        <v>Design for Energy Narrative</v>
      </c>
      <c r="D46" s="108">
        <v>0</v>
      </c>
      <c r="E46" s="131">
        <v>0</v>
      </c>
    </row>
    <row r="47" spans="1:5" ht="79.5" customHeight="1" x14ac:dyDescent="0.25">
      <c r="A47" s="105"/>
      <c r="B47" s="106"/>
      <c r="C47" s="101" t="str" cm="1">
        <f t="array" ref="C47:E47">'Common Application'!B229:D229</f>
        <v>Alternative systems and renewable energy became a focal point for the design narrative. Perimeter systems were designed to shut down when large glass walls are open, saving energy and increasing air flow. A 137.6 kW rooftop photovoltaic system with an annual production of 220.0 MWh was installed with cooperation and contribution from the local energy supplier. This resulted in a net zero building solution. The lighting controls coupled with LED lighting throughout created a project with an LPD of .51wSF which exceeds the 2030 Commitment for interior projects reduction of 25% reduction by 96%.</v>
      </c>
      <c r="D47" s="108">
        <v>0</v>
      </c>
      <c r="E47" s="131">
        <v>0</v>
      </c>
    </row>
    <row r="48" spans="1:5" x14ac:dyDescent="0.25">
      <c r="A48" s="105"/>
      <c r="B48" s="106"/>
      <c r="C48" s="106"/>
      <c r="D48" s="108"/>
      <c r="E48" s="131"/>
    </row>
    <row r="49" spans="1:5" x14ac:dyDescent="0.25">
      <c r="A49" s="105"/>
      <c r="B49" s="106"/>
      <c r="C49" s="107" t="str" cm="1">
        <f t="array" ref="C49:E49">'Common Application'!B242:D242</f>
        <v>Design for Well-being Narrative</v>
      </c>
      <c r="D49" s="108">
        <v>0</v>
      </c>
      <c r="E49" s="131">
        <v>0</v>
      </c>
    </row>
    <row r="50" spans="1:5" ht="79.5" customHeight="1" x14ac:dyDescent="0.25">
      <c r="A50" s="105"/>
      <c r="B50" s="106"/>
      <c r="C50" s="101" t="str" cm="1">
        <f t="array" ref="C50:E50">'Common Application'!B243:D243</f>
        <v>The focus of the project was to protect and encourage the wellbeing of the staff and to create an environment of safety for a secure return to the office strategy. Ceilings were exposed to allow larger volumes and sliding window walls, maximize air movement and connection to the exterior. 
Access was expanded to the exterior and outdoor areas were enhanced. 
Direct linkages to operating a healthy environment and designing a healthy environment created a robust and holistic approach.
Doors and systems controls including coffee and beverage controls are operated by the wave of a hand or by cell phone.</v>
      </c>
      <c r="D50" s="108">
        <v>0</v>
      </c>
      <c r="E50" s="131">
        <v>0</v>
      </c>
    </row>
    <row r="51" spans="1:5" x14ac:dyDescent="0.25">
      <c r="A51" s="105"/>
      <c r="B51" s="106"/>
      <c r="C51" s="106"/>
      <c r="D51" s="108"/>
      <c r="E51" s="131"/>
    </row>
    <row r="52" spans="1:5" x14ac:dyDescent="0.25">
      <c r="A52" s="105"/>
      <c r="B52" s="106"/>
      <c r="C52" s="107" t="str" cm="1">
        <f t="array" ref="C52:E52">'Common Application'!B258:D258</f>
        <v>Design for Resources Narrative</v>
      </c>
      <c r="D52" s="108">
        <v>0</v>
      </c>
      <c r="E52" s="131">
        <v>0</v>
      </c>
    </row>
    <row r="53" spans="1:5" ht="80.25" customHeight="1" x14ac:dyDescent="0.25">
      <c r="A53" s="105"/>
      <c r="B53" s="106"/>
      <c r="C53" s="101" t="str" cm="1">
        <f t="array" ref="C53:E53">'Common Application'!B259:D259</f>
        <v>Designed and constructed during the height of the pandemic, the supply chain was severely compromised. Material selections were sourced locally for, convenience, availability and a minimized carbon footprint. Enhanced materials were used very sparingly while those that were readily available were exploited. Careful cost, schedule and lifecycle analysis mandated that much of the building and interiors be re-purposed. All perimeter walls were left intact with few but impactful upgrades. As a Net Zero building, the total carbon emissions over a 10-year life cycle will result in 1,763 metric tons CO2e, which is an 89% reduction over new construction</v>
      </c>
      <c r="D53" s="108">
        <v>0</v>
      </c>
      <c r="E53" s="131">
        <v>0</v>
      </c>
    </row>
    <row r="54" spans="1:5" x14ac:dyDescent="0.25">
      <c r="A54" s="105"/>
      <c r="B54" s="106"/>
      <c r="C54" s="106"/>
      <c r="D54" s="108"/>
      <c r="E54" s="131"/>
    </row>
    <row r="55" spans="1:5" x14ac:dyDescent="0.25">
      <c r="A55" s="105"/>
      <c r="B55" s="106"/>
      <c r="C55" s="107" t="str">
        <f>'Common Application'!B272</f>
        <v>Design for Change Narrative</v>
      </c>
      <c r="D55" s="108"/>
      <c r="E55" s="131"/>
    </row>
    <row r="56" spans="1:5" ht="80.25" customHeight="1" x14ac:dyDescent="0.25">
      <c r="A56" s="105"/>
      <c r="B56" s="106"/>
      <c r="C56" s="101" t="str" cm="1">
        <f t="array" ref="C56:E56">'Common Application'!B273:D273</f>
        <v xml:space="preserve">Change and adaptability were two of the driving forces behind the design of the LPC local headquarters building. While this was an architecturally underwhelming building, the owners saw the bigger picture of what it meant to preserve, and re-purpose rather than destroy and reconstruct. Additionally, this attitude was also utilized when looking at the future of the building. The plan was designed to flex and change depending on future need. The LPC space can expand and incorporate the integrated lease space, or the leases spaces can be expanded into the LPC space. </v>
      </c>
      <c r="D56" s="108">
        <v>0</v>
      </c>
      <c r="E56" s="131">
        <v>0</v>
      </c>
    </row>
    <row r="57" spans="1:5" x14ac:dyDescent="0.25">
      <c r="A57" s="105"/>
      <c r="B57" s="106"/>
      <c r="C57" s="106"/>
      <c r="D57" s="108"/>
      <c r="E57" s="131"/>
    </row>
    <row r="58" spans="1:5" x14ac:dyDescent="0.25">
      <c r="A58" s="105"/>
      <c r="B58" s="106"/>
      <c r="C58" s="107" t="str" cm="1">
        <f t="array" ref="C58:E58">'Common Application'!B282:D282</f>
        <v>Design for Discovery Narrative</v>
      </c>
      <c r="D58" s="108">
        <v>0</v>
      </c>
      <c r="E58" s="131">
        <v>0</v>
      </c>
    </row>
    <row r="59" spans="1:5" ht="80.25" customHeight="1" x14ac:dyDescent="0.25">
      <c r="A59" s="105"/>
      <c r="B59" s="106"/>
      <c r="C59" s="101" t="str" cm="1">
        <f t="array" ref="C59:E59">'Common Application'!B283:D283</f>
        <v>The project has changed the way in which the organization works, collaborates, and socializes. Coming from a former environment that was dark, divided, and traditional, this new space which celebrates light, unity and openness not only better suits the company’s ethos but also abstractly represents a renewed spirit for the future, a respect for the environment and an acceptability for the inevitability of change.
This is a project which thru design, sustainability, art, health and wellbeing, and innovation becomes a model for smart construction and the future of workplace.</v>
      </c>
      <c r="D59" s="108">
        <v>0</v>
      </c>
      <c r="E59" s="131">
        <v>0</v>
      </c>
    </row>
    <row r="60" spans="1:5" x14ac:dyDescent="0.25">
      <c r="A60" s="105"/>
      <c r="B60" s="106"/>
      <c r="C60" s="21"/>
      <c r="D60" s="108"/>
      <c r="E60" s="131"/>
    </row>
    <row r="61" spans="1:5" x14ac:dyDescent="0.25">
      <c r="A61" s="109"/>
      <c r="B61" s="110"/>
      <c r="C61" s="111"/>
      <c r="D61" s="112"/>
      <c r="E61" s="131"/>
    </row>
    <row r="62" spans="1:5" x14ac:dyDescent="0.25">
      <c r="A62" s="23"/>
      <c r="B62" s="23"/>
      <c r="C62" s="23"/>
      <c r="D62" s="91"/>
    </row>
    <row r="63" spans="1:5" x14ac:dyDescent="0.25">
      <c r="A63" s="23"/>
      <c r="B63" s="23"/>
      <c r="C63" s="23"/>
      <c r="D63" s="91"/>
    </row>
    <row r="64" spans="1:5" x14ac:dyDescent="0.25">
      <c r="A64" s="23"/>
      <c r="B64" s="23"/>
      <c r="C64" s="23"/>
      <c r="D64" s="91"/>
    </row>
    <row r="65" spans="1:4" x14ac:dyDescent="0.25">
      <c r="A65" s="23"/>
      <c r="B65" s="23"/>
      <c r="C65" s="23"/>
      <c r="D65" s="91"/>
    </row>
    <row r="66" spans="1:4" x14ac:dyDescent="0.25">
      <c r="A66" s="23"/>
      <c r="B66" s="23"/>
      <c r="C66" s="23"/>
      <c r="D66" s="91"/>
    </row>
    <row r="67" spans="1:4" x14ac:dyDescent="0.25">
      <c r="A67" s="23"/>
      <c r="B67" s="23"/>
      <c r="C67" s="23"/>
      <c r="D67" s="91"/>
    </row>
    <row r="68" spans="1:4" x14ac:dyDescent="0.25">
      <c r="A68" s="23"/>
      <c r="B68" s="23"/>
      <c r="C68" s="23"/>
      <c r="D68" s="91"/>
    </row>
    <row r="69" spans="1:4" x14ac:dyDescent="0.25">
      <c r="A69" s="23"/>
      <c r="B69" s="23"/>
      <c r="C69" s="23"/>
      <c r="D69" s="91"/>
    </row>
    <row r="70" spans="1:4" x14ac:dyDescent="0.25">
      <c r="A70" s="23"/>
      <c r="B70" s="23"/>
      <c r="C70" s="23"/>
      <c r="D70" s="91"/>
    </row>
    <row r="71" spans="1:4" x14ac:dyDescent="0.25">
      <c r="A71" s="23"/>
      <c r="B71" s="23"/>
      <c r="C71" s="23"/>
      <c r="D71" s="91"/>
    </row>
    <row r="72" spans="1:4" x14ac:dyDescent="0.25">
      <c r="A72" s="23"/>
      <c r="B72" s="23"/>
      <c r="C72" s="23"/>
      <c r="D72" s="91"/>
    </row>
    <row r="73" spans="1:4" x14ac:dyDescent="0.25">
      <c r="A73" s="23"/>
      <c r="B73" s="23"/>
      <c r="C73" s="23"/>
      <c r="D73" s="91"/>
    </row>
    <row r="74" spans="1:4" x14ac:dyDescent="0.25">
      <c r="A74" s="23"/>
      <c r="B74" s="23"/>
      <c r="C74" s="23"/>
      <c r="D74" s="91"/>
    </row>
    <row r="75" spans="1:4" x14ac:dyDescent="0.25">
      <c r="A75" s="23"/>
      <c r="B75" s="23"/>
      <c r="C75" s="23"/>
      <c r="D75" s="91"/>
    </row>
    <row r="76" spans="1:4" x14ac:dyDescent="0.25">
      <c r="A76" s="23"/>
      <c r="B76" s="23"/>
      <c r="C76" s="23"/>
      <c r="D76" s="91"/>
    </row>
    <row r="77" spans="1:4" x14ac:dyDescent="0.25">
      <c r="A77" s="23"/>
      <c r="B77" s="23"/>
      <c r="C77" s="23"/>
      <c r="D77" s="91"/>
    </row>
    <row r="78" spans="1:4" x14ac:dyDescent="0.25">
      <c r="A78" s="23"/>
      <c r="B78" s="23"/>
      <c r="C78" s="23"/>
      <c r="D78" s="91"/>
    </row>
    <row r="79" spans="1:4" x14ac:dyDescent="0.25">
      <c r="A79" s="23"/>
      <c r="B79" s="23"/>
      <c r="C79" s="23"/>
      <c r="D79" s="91"/>
    </row>
    <row r="80" spans="1:4" x14ac:dyDescent="0.25">
      <c r="A80" s="23"/>
      <c r="B80" s="23"/>
      <c r="C80" s="23"/>
      <c r="D80" s="91"/>
    </row>
    <row r="81" spans="1:4" x14ac:dyDescent="0.25">
      <c r="A81" s="23"/>
      <c r="B81" s="23"/>
      <c r="C81" s="23"/>
      <c r="D81" s="91"/>
    </row>
    <row r="82" spans="1:4" x14ac:dyDescent="0.25">
      <c r="A82" s="23"/>
      <c r="B82" s="23"/>
      <c r="C82" s="23"/>
      <c r="D82" s="91"/>
    </row>
    <row r="83" spans="1:4" x14ac:dyDescent="0.25">
      <c r="A83" s="23"/>
      <c r="B83" s="23"/>
      <c r="C83" s="23"/>
      <c r="D83" s="91"/>
    </row>
    <row r="84" spans="1:4" x14ac:dyDescent="0.25">
      <c r="A84" s="23"/>
      <c r="B84" s="23"/>
      <c r="C84" s="23"/>
      <c r="D84" s="91"/>
    </row>
    <row r="85" spans="1:4" x14ac:dyDescent="0.25">
      <c r="A85" s="23"/>
      <c r="B85" s="23"/>
      <c r="C85" s="23"/>
      <c r="D85" s="91"/>
    </row>
    <row r="86" spans="1:4" x14ac:dyDescent="0.25">
      <c r="A86" s="23"/>
      <c r="B86" s="23"/>
      <c r="C86" s="23"/>
      <c r="D86" s="91"/>
    </row>
    <row r="87" spans="1:4" x14ac:dyDescent="0.25">
      <c r="A87" s="23"/>
      <c r="B87" s="23"/>
      <c r="C87" s="23"/>
      <c r="D87" s="91"/>
    </row>
    <row r="88" spans="1:4" x14ac:dyDescent="0.25">
      <c r="A88" s="23"/>
      <c r="B88" s="23"/>
      <c r="C88" s="23"/>
      <c r="D88" s="91"/>
    </row>
    <row r="89" spans="1:4" x14ac:dyDescent="0.25">
      <c r="A89" s="23"/>
      <c r="B89" s="23"/>
      <c r="C89" s="23"/>
      <c r="D89" s="91"/>
    </row>
    <row r="90" spans="1:4" x14ac:dyDescent="0.25">
      <c r="A90" s="23"/>
      <c r="B90" s="23"/>
      <c r="C90" s="23"/>
      <c r="D90" s="91"/>
    </row>
    <row r="91" spans="1:4" x14ac:dyDescent="0.25">
      <c r="A91" s="23"/>
      <c r="B91" s="23"/>
      <c r="C91" s="23"/>
      <c r="D91" s="91"/>
    </row>
    <row r="92" spans="1:4" x14ac:dyDescent="0.25">
      <c r="A92" s="23"/>
      <c r="B92" s="23"/>
      <c r="C92" s="23"/>
      <c r="D92" s="91"/>
    </row>
    <row r="93" spans="1:4" x14ac:dyDescent="0.25">
      <c r="A93" s="23"/>
      <c r="B93" s="23"/>
      <c r="C93" s="23"/>
      <c r="D93" s="91"/>
    </row>
    <row r="94" spans="1:4" x14ac:dyDescent="0.25">
      <c r="A94" s="23"/>
      <c r="B94" s="23"/>
      <c r="C94" s="23"/>
      <c r="D94" s="91"/>
    </row>
    <row r="95" spans="1:4" x14ac:dyDescent="0.25">
      <c r="A95" s="23"/>
      <c r="B95" s="23"/>
      <c r="C95" s="23"/>
      <c r="D95" s="91"/>
    </row>
    <row r="96" spans="1:4" x14ac:dyDescent="0.25">
      <c r="A96" s="23"/>
      <c r="B96" s="23"/>
      <c r="C96" s="23"/>
      <c r="D96" s="91"/>
    </row>
    <row r="97" spans="1:4" x14ac:dyDescent="0.25">
      <c r="A97" s="23"/>
      <c r="B97" s="23"/>
      <c r="C97" s="23"/>
      <c r="D97" s="91"/>
    </row>
    <row r="98" spans="1:4" x14ac:dyDescent="0.25">
      <c r="A98" s="23"/>
      <c r="B98" s="23"/>
      <c r="C98" s="23"/>
      <c r="D98" s="91"/>
    </row>
    <row r="99" spans="1:4" x14ac:dyDescent="0.25">
      <c r="A99" s="23"/>
      <c r="B99" s="23"/>
      <c r="C99" s="23"/>
      <c r="D99" s="91"/>
    </row>
    <row r="100" spans="1:4" x14ac:dyDescent="0.25">
      <c r="A100" s="23"/>
      <c r="B100" s="23"/>
      <c r="C100" s="23"/>
      <c r="D100" s="91"/>
    </row>
    <row r="101" spans="1:4" x14ac:dyDescent="0.25">
      <c r="A101" s="23"/>
      <c r="B101" s="23"/>
      <c r="C101" s="23"/>
      <c r="D101" s="91"/>
    </row>
    <row r="102" spans="1:4" x14ac:dyDescent="0.25">
      <c r="A102" s="23"/>
      <c r="B102" s="23"/>
      <c r="C102" s="23"/>
      <c r="D102" s="91"/>
    </row>
    <row r="103" spans="1:4" x14ac:dyDescent="0.25">
      <c r="A103" s="23"/>
      <c r="B103" s="23"/>
      <c r="C103" s="23"/>
      <c r="D103" s="91"/>
    </row>
    <row r="104" spans="1:4" x14ac:dyDescent="0.25">
      <c r="A104" s="23"/>
      <c r="B104" s="23"/>
      <c r="C104" s="23"/>
      <c r="D104" s="91"/>
    </row>
    <row r="105" spans="1:4" x14ac:dyDescent="0.25">
      <c r="A105" s="23"/>
      <c r="B105" s="23"/>
      <c r="C105" s="23"/>
      <c r="D105" s="91"/>
    </row>
    <row r="106" spans="1:4" x14ac:dyDescent="0.25">
      <c r="A106" s="23"/>
      <c r="B106" s="23"/>
      <c r="C106" s="23"/>
      <c r="D106" s="91"/>
    </row>
    <row r="107" spans="1:4" x14ac:dyDescent="0.25">
      <c r="A107" s="23"/>
      <c r="B107" s="23"/>
      <c r="C107" s="23"/>
      <c r="D107" s="91"/>
    </row>
    <row r="108" spans="1:4" x14ac:dyDescent="0.25">
      <c r="A108" s="23"/>
      <c r="B108" s="23"/>
      <c r="C108" s="23"/>
      <c r="D108" s="91"/>
    </row>
    <row r="109" spans="1:4" x14ac:dyDescent="0.25">
      <c r="A109" s="23"/>
      <c r="B109" s="23"/>
      <c r="C109" s="23"/>
      <c r="D109" s="91"/>
    </row>
    <row r="110" spans="1:4" x14ac:dyDescent="0.25">
      <c r="A110" s="23"/>
      <c r="B110" s="23"/>
      <c r="C110" s="23"/>
      <c r="D110" s="91"/>
    </row>
    <row r="111" spans="1:4" x14ac:dyDescent="0.25">
      <c r="A111" s="23"/>
      <c r="B111" s="23"/>
      <c r="C111" s="23"/>
      <c r="D111" s="91"/>
    </row>
    <row r="112" spans="1:4" x14ac:dyDescent="0.25">
      <c r="A112" s="23"/>
      <c r="B112" s="23"/>
      <c r="C112" s="23"/>
      <c r="D112" s="91"/>
    </row>
    <row r="113" spans="1:4" x14ac:dyDescent="0.25">
      <c r="A113" s="23"/>
      <c r="B113" s="23"/>
      <c r="C113" s="23"/>
      <c r="D113" s="91"/>
    </row>
    <row r="114" spans="1:4" x14ac:dyDescent="0.25">
      <c r="A114" s="23"/>
      <c r="B114" s="23"/>
      <c r="C114" s="23"/>
      <c r="D114" s="91"/>
    </row>
    <row r="115" spans="1:4" x14ac:dyDescent="0.25">
      <c r="A115" s="23"/>
      <c r="B115" s="23"/>
      <c r="C115" s="23"/>
      <c r="D115" s="91"/>
    </row>
    <row r="116" spans="1:4" x14ac:dyDescent="0.25">
      <c r="A116" s="23"/>
      <c r="B116" s="23"/>
      <c r="C116" s="23"/>
      <c r="D116" s="91"/>
    </row>
    <row r="117" spans="1:4" x14ac:dyDescent="0.25">
      <c r="A117" s="23"/>
      <c r="B117" s="23"/>
      <c r="C117" s="23"/>
      <c r="D117" s="91"/>
    </row>
    <row r="118" spans="1:4" x14ac:dyDescent="0.25">
      <c r="A118" s="23"/>
      <c r="B118" s="23"/>
      <c r="C118" s="23"/>
      <c r="D118" s="91"/>
    </row>
    <row r="119" spans="1:4" x14ac:dyDescent="0.25">
      <c r="A119" s="23"/>
      <c r="B119" s="23"/>
      <c r="C119" s="23"/>
      <c r="D119" s="91"/>
    </row>
    <row r="120" spans="1:4" x14ac:dyDescent="0.25">
      <c r="A120" s="23"/>
      <c r="B120" s="23"/>
      <c r="C120" s="23"/>
      <c r="D120" s="91"/>
    </row>
    <row r="121" spans="1:4" x14ac:dyDescent="0.25">
      <c r="A121" s="23"/>
      <c r="B121" s="23"/>
      <c r="C121" s="23"/>
      <c r="D121" s="91"/>
    </row>
    <row r="122" spans="1:4" x14ac:dyDescent="0.25">
      <c r="A122" s="23"/>
      <c r="B122" s="23"/>
      <c r="C122" s="23"/>
      <c r="D122" s="91"/>
    </row>
    <row r="123" spans="1:4" x14ac:dyDescent="0.25">
      <c r="A123" s="23"/>
      <c r="B123" s="23"/>
      <c r="C123" s="23"/>
      <c r="D123" s="91"/>
    </row>
    <row r="124" spans="1:4" x14ac:dyDescent="0.25">
      <c r="A124" s="23"/>
      <c r="B124" s="23"/>
      <c r="C124" s="23"/>
      <c r="D124" s="91"/>
    </row>
    <row r="125" spans="1:4" x14ac:dyDescent="0.25">
      <c r="A125" s="23"/>
      <c r="B125" s="23"/>
      <c r="C125" s="23"/>
      <c r="D125" s="91"/>
    </row>
    <row r="126" spans="1:4" x14ac:dyDescent="0.25">
      <c r="A126" s="23"/>
      <c r="B126" s="23"/>
      <c r="C126" s="23"/>
      <c r="D126" s="91"/>
    </row>
    <row r="127" spans="1:4" x14ac:dyDescent="0.25">
      <c r="A127" s="23"/>
      <c r="B127" s="23"/>
      <c r="C127" s="23"/>
      <c r="D127" s="91"/>
    </row>
    <row r="128" spans="1:4" x14ac:dyDescent="0.25">
      <c r="A128" s="23"/>
      <c r="B128" s="23"/>
      <c r="C128" s="23"/>
      <c r="D128" s="91"/>
    </row>
    <row r="129" spans="1:4" x14ac:dyDescent="0.25">
      <c r="A129" s="23"/>
      <c r="B129" s="23"/>
      <c r="C129" s="23"/>
      <c r="D129" s="91"/>
    </row>
    <row r="130" spans="1:4" x14ac:dyDescent="0.25">
      <c r="A130" s="23"/>
      <c r="B130" s="23"/>
      <c r="C130" s="23"/>
      <c r="D130" s="91"/>
    </row>
    <row r="131" spans="1:4" x14ac:dyDescent="0.25">
      <c r="A131" s="23"/>
      <c r="B131" s="23"/>
      <c r="C131" s="23"/>
      <c r="D131" s="91"/>
    </row>
    <row r="132" spans="1:4" x14ac:dyDescent="0.25">
      <c r="A132" s="23"/>
      <c r="B132" s="23"/>
      <c r="C132" s="23"/>
      <c r="D132" s="91"/>
    </row>
    <row r="133" spans="1:4" x14ac:dyDescent="0.25">
      <c r="A133" s="23"/>
      <c r="B133" s="23"/>
      <c r="C133" s="23"/>
      <c r="D133" s="91"/>
    </row>
    <row r="134" spans="1:4" x14ac:dyDescent="0.25">
      <c r="A134" s="23"/>
      <c r="B134" s="23"/>
      <c r="C134" s="23"/>
      <c r="D134" s="91"/>
    </row>
    <row r="135" spans="1:4" x14ac:dyDescent="0.25">
      <c r="A135" s="23"/>
      <c r="B135" s="23"/>
      <c r="C135" s="23"/>
      <c r="D135" s="91"/>
    </row>
    <row r="136" spans="1:4" x14ac:dyDescent="0.25">
      <c r="A136" s="23"/>
      <c r="B136" s="23"/>
      <c r="C136" s="23"/>
      <c r="D136" s="91"/>
    </row>
    <row r="137" spans="1:4" x14ac:dyDescent="0.25">
      <c r="A137" s="23"/>
      <c r="B137" s="23"/>
      <c r="C137" s="23"/>
      <c r="D137" s="91"/>
    </row>
    <row r="138" spans="1:4" x14ac:dyDescent="0.25">
      <c r="A138" s="23"/>
      <c r="B138" s="23"/>
      <c r="C138" s="23"/>
      <c r="D138" s="91"/>
    </row>
    <row r="139" spans="1:4" x14ac:dyDescent="0.25">
      <c r="A139" s="23"/>
      <c r="B139" s="23"/>
      <c r="C139" s="23"/>
      <c r="D139" s="91"/>
    </row>
    <row r="140" spans="1:4" x14ac:dyDescent="0.25">
      <c r="A140" s="23"/>
      <c r="B140" s="23"/>
      <c r="C140" s="23"/>
      <c r="D140" s="91"/>
    </row>
    <row r="141" spans="1:4" x14ac:dyDescent="0.25">
      <c r="A141" s="23"/>
      <c r="B141" s="23"/>
      <c r="C141" s="23"/>
      <c r="D141" s="91"/>
    </row>
    <row r="142" spans="1:4" x14ac:dyDescent="0.25">
      <c r="A142" s="23"/>
      <c r="B142" s="23"/>
      <c r="C142" s="23"/>
      <c r="D142" s="91"/>
    </row>
    <row r="143" spans="1:4" x14ac:dyDescent="0.25">
      <c r="A143" s="23"/>
      <c r="B143" s="23"/>
      <c r="C143" s="23"/>
      <c r="D143" s="91"/>
    </row>
    <row r="144" spans="1:4" x14ac:dyDescent="0.25">
      <c r="A144" s="23"/>
      <c r="B144" s="23"/>
      <c r="C144" s="23"/>
      <c r="D144" s="91"/>
    </row>
    <row r="145" spans="1:4" x14ac:dyDescent="0.25">
      <c r="A145" s="23"/>
      <c r="B145" s="23"/>
      <c r="C145" s="23"/>
      <c r="D145" s="91"/>
    </row>
    <row r="146" spans="1:4" x14ac:dyDescent="0.25">
      <c r="A146" s="23"/>
      <c r="B146" s="23"/>
      <c r="C146" s="23"/>
      <c r="D146" s="91"/>
    </row>
    <row r="147" spans="1:4" x14ac:dyDescent="0.25">
      <c r="A147" s="23"/>
      <c r="B147" s="23"/>
      <c r="C147" s="23"/>
      <c r="D147" s="91"/>
    </row>
    <row r="148" spans="1:4" x14ac:dyDescent="0.25">
      <c r="A148" s="23"/>
      <c r="B148" s="23"/>
      <c r="C148" s="23"/>
      <c r="D148" s="91"/>
    </row>
    <row r="149" spans="1:4" x14ac:dyDescent="0.25">
      <c r="A149" s="23"/>
      <c r="B149" s="23"/>
      <c r="C149" s="23"/>
      <c r="D149" s="91"/>
    </row>
    <row r="150" spans="1:4" x14ac:dyDescent="0.25">
      <c r="A150" s="23"/>
      <c r="B150" s="23"/>
      <c r="C150" s="23"/>
      <c r="D150" s="91"/>
    </row>
    <row r="151" spans="1:4" x14ac:dyDescent="0.25">
      <c r="A151" s="23"/>
      <c r="B151" s="23"/>
      <c r="C151" s="23"/>
      <c r="D151" s="91"/>
    </row>
    <row r="152" spans="1:4" x14ac:dyDescent="0.25">
      <c r="A152" s="23"/>
      <c r="B152" s="23"/>
      <c r="C152" s="23"/>
      <c r="D152" s="91"/>
    </row>
    <row r="153" spans="1:4" x14ac:dyDescent="0.25">
      <c r="A153" s="23"/>
      <c r="B153" s="23"/>
      <c r="C153" s="23"/>
      <c r="D153" s="91"/>
    </row>
    <row r="154" spans="1:4" x14ac:dyDescent="0.25">
      <c r="A154" s="23"/>
      <c r="B154" s="23"/>
      <c r="C154" s="23"/>
      <c r="D154" s="91"/>
    </row>
    <row r="155" spans="1:4" x14ac:dyDescent="0.25">
      <c r="A155" s="23"/>
      <c r="B155" s="23"/>
      <c r="C155" s="23"/>
      <c r="D155" s="91"/>
    </row>
    <row r="156" spans="1:4" x14ac:dyDescent="0.25">
      <c r="A156" s="23"/>
      <c r="B156" s="23"/>
      <c r="C156" s="23"/>
      <c r="D156" s="91"/>
    </row>
    <row r="157" spans="1:4" x14ac:dyDescent="0.25">
      <c r="A157" s="23"/>
      <c r="B157" s="23"/>
      <c r="C157" s="23"/>
      <c r="D157" s="91"/>
    </row>
    <row r="158" spans="1:4" x14ac:dyDescent="0.25">
      <c r="A158" s="23"/>
      <c r="B158" s="23"/>
      <c r="C158" s="23"/>
      <c r="D158" s="91"/>
    </row>
    <row r="159" spans="1:4" x14ac:dyDescent="0.25">
      <c r="A159" s="23"/>
      <c r="B159" s="23"/>
      <c r="C159" s="23"/>
      <c r="D159" s="91"/>
    </row>
    <row r="160" spans="1:4" x14ac:dyDescent="0.25">
      <c r="A160" s="23"/>
      <c r="B160" s="23"/>
      <c r="C160" s="23"/>
      <c r="D160" s="91"/>
    </row>
    <row r="161" spans="1:4" x14ac:dyDescent="0.25">
      <c r="A161" s="23"/>
      <c r="B161" s="23"/>
      <c r="C161" s="23"/>
      <c r="D161" s="91"/>
    </row>
    <row r="162" spans="1:4" x14ac:dyDescent="0.25">
      <c r="A162" s="23"/>
      <c r="B162" s="23"/>
      <c r="C162" s="23"/>
      <c r="D162" s="91"/>
    </row>
    <row r="163" spans="1:4" x14ac:dyDescent="0.25">
      <c r="A163" s="23"/>
      <c r="B163" s="23"/>
      <c r="C163" s="23"/>
      <c r="D163" s="91"/>
    </row>
    <row r="164" spans="1:4" x14ac:dyDescent="0.25">
      <c r="A164" s="23"/>
      <c r="B164" s="23"/>
      <c r="C164" s="23"/>
      <c r="D164" s="91"/>
    </row>
    <row r="165" spans="1:4" x14ac:dyDescent="0.25">
      <c r="A165" s="23"/>
      <c r="B165" s="23"/>
      <c r="C165" s="23"/>
      <c r="D165" s="91"/>
    </row>
    <row r="166" spans="1:4" x14ac:dyDescent="0.25">
      <c r="A166" s="23"/>
      <c r="B166" s="23"/>
      <c r="C166" s="23"/>
      <c r="D166" s="91"/>
    </row>
    <row r="167" spans="1:4" x14ac:dyDescent="0.25">
      <c r="A167" s="23"/>
      <c r="B167" s="23"/>
      <c r="C167" s="23"/>
      <c r="D167" s="91"/>
    </row>
    <row r="168" spans="1:4" x14ac:dyDescent="0.25">
      <c r="A168" s="23"/>
      <c r="B168" s="23"/>
      <c r="C168" s="23"/>
      <c r="D168" s="91"/>
    </row>
    <row r="169" spans="1:4" x14ac:dyDescent="0.25">
      <c r="A169" s="23"/>
      <c r="B169" s="23"/>
      <c r="C169" s="23"/>
      <c r="D169" s="91"/>
    </row>
    <row r="170" spans="1:4" x14ac:dyDescent="0.25">
      <c r="A170" s="23"/>
      <c r="B170" s="23"/>
      <c r="C170" s="23"/>
      <c r="D170" s="91"/>
    </row>
    <row r="171" spans="1:4" x14ac:dyDescent="0.25">
      <c r="A171" s="23"/>
      <c r="B171" s="23"/>
      <c r="C171" s="23"/>
      <c r="D171" s="91"/>
    </row>
    <row r="172" spans="1:4" x14ac:dyDescent="0.25">
      <c r="A172" s="23"/>
      <c r="B172" s="23"/>
      <c r="C172" s="23"/>
      <c r="D172" s="91"/>
    </row>
    <row r="173" spans="1:4" x14ac:dyDescent="0.25">
      <c r="A173" s="23"/>
      <c r="B173" s="23"/>
      <c r="C173" s="23"/>
      <c r="D173" s="91"/>
    </row>
    <row r="174" spans="1:4" x14ac:dyDescent="0.25">
      <c r="A174" s="23"/>
      <c r="B174" s="23"/>
      <c r="C174" s="23"/>
      <c r="D174" s="91"/>
    </row>
    <row r="175" spans="1:4" x14ac:dyDescent="0.25">
      <c r="A175" s="23"/>
      <c r="B175" s="23"/>
      <c r="C175" s="23"/>
      <c r="D175" s="91"/>
    </row>
    <row r="176" spans="1:4" x14ac:dyDescent="0.25">
      <c r="A176" s="23"/>
      <c r="B176" s="23"/>
      <c r="C176" s="23"/>
      <c r="D176" s="91"/>
    </row>
    <row r="177" spans="1:4" x14ac:dyDescent="0.25">
      <c r="A177" s="23"/>
      <c r="B177" s="23"/>
      <c r="C177" s="23"/>
      <c r="D177" s="91"/>
    </row>
    <row r="178" spans="1:4" x14ac:dyDescent="0.25">
      <c r="A178" s="23"/>
      <c r="B178" s="23"/>
      <c r="C178" s="23"/>
      <c r="D178" s="91"/>
    </row>
    <row r="179" spans="1:4" x14ac:dyDescent="0.25">
      <c r="A179" s="23"/>
      <c r="B179" s="23"/>
      <c r="C179" s="23"/>
      <c r="D179" s="91"/>
    </row>
    <row r="180" spans="1:4" x14ac:dyDescent="0.25">
      <c r="A180" s="23"/>
      <c r="B180" s="23"/>
      <c r="C180" s="23"/>
      <c r="D180" s="91"/>
    </row>
    <row r="181" spans="1:4" x14ac:dyDescent="0.25">
      <c r="A181" s="23"/>
      <c r="B181" s="23"/>
      <c r="C181" s="23"/>
      <c r="D181" s="91"/>
    </row>
    <row r="182" spans="1:4" x14ac:dyDescent="0.25">
      <c r="A182" s="23"/>
      <c r="B182" s="23"/>
      <c r="C182" s="23"/>
      <c r="D182" s="91"/>
    </row>
    <row r="183" spans="1:4" x14ac:dyDescent="0.25">
      <c r="A183" s="23"/>
      <c r="B183" s="23"/>
      <c r="C183" s="23"/>
      <c r="D183" s="91"/>
    </row>
    <row r="184" spans="1:4" x14ac:dyDescent="0.25">
      <c r="A184" s="23"/>
      <c r="B184" s="23"/>
      <c r="C184" s="23"/>
      <c r="D184" s="91"/>
    </row>
    <row r="185" spans="1:4" x14ac:dyDescent="0.25">
      <c r="A185" s="23"/>
      <c r="B185" s="23"/>
      <c r="C185" s="23"/>
      <c r="D185" s="91"/>
    </row>
    <row r="186" spans="1:4" x14ac:dyDescent="0.25">
      <c r="A186" s="23"/>
      <c r="B186" s="23"/>
      <c r="C186" s="23"/>
      <c r="D186" s="91"/>
    </row>
    <row r="187" spans="1:4" x14ac:dyDescent="0.25">
      <c r="A187" s="23"/>
      <c r="B187" s="23"/>
      <c r="C187" s="23"/>
      <c r="D187" s="91"/>
    </row>
    <row r="188" spans="1:4" x14ac:dyDescent="0.25">
      <c r="A188" s="23"/>
      <c r="B188" s="23"/>
      <c r="C188" s="23"/>
      <c r="D188" s="91"/>
    </row>
    <row r="189" spans="1:4" x14ac:dyDescent="0.25">
      <c r="A189" s="23"/>
      <c r="B189" s="23"/>
      <c r="C189" s="23"/>
      <c r="D189" s="91"/>
    </row>
    <row r="190" spans="1:4" x14ac:dyDescent="0.25">
      <c r="A190" s="23"/>
      <c r="B190" s="23"/>
      <c r="C190" s="23"/>
      <c r="D190" s="91"/>
    </row>
    <row r="191" spans="1:4" x14ac:dyDescent="0.25">
      <c r="A191" s="23"/>
      <c r="B191" s="23"/>
      <c r="C191" s="23"/>
      <c r="D191" s="91"/>
    </row>
    <row r="192" spans="1:4" x14ac:dyDescent="0.25">
      <c r="A192" s="23"/>
      <c r="B192" s="23"/>
      <c r="C192" s="23"/>
      <c r="D192" s="91"/>
    </row>
    <row r="193" spans="1:4" x14ac:dyDescent="0.25">
      <c r="A193" s="23"/>
      <c r="B193" s="23"/>
      <c r="C193" s="23"/>
      <c r="D193" s="91"/>
    </row>
    <row r="194" spans="1:4" x14ac:dyDescent="0.25">
      <c r="A194" s="23"/>
      <c r="B194" s="23"/>
      <c r="C194" s="23"/>
      <c r="D194" s="91"/>
    </row>
    <row r="195" spans="1:4" x14ac:dyDescent="0.25">
      <c r="A195" s="23"/>
      <c r="B195" s="23"/>
      <c r="C195" s="23"/>
      <c r="D195" s="91"/>
    </row>
    <row r="196" spans="1:4" x14ac:dyDescent="0.25">
      <c r="A196" s="23"/>
      <c r="B196" s="23"/>
      <c r="C196" s="23"/>
      <c r="D196" s="91"/>
    </row>
    <row r="197" spans="1:4" x14ac:dyDescent="0.25">
      <c r="A197" s="23"/>
      <c r="B197" s="23"/>
      <c r="C197" s="23"/>
      <c r="D197" s="91"/>
    </row>
    <row r="198" spans="1:4" x14ac:dyDescent="0.25">
      <c r="A198" s="23"/>
      <c r="B198" s="23"/>
      <c r="C198" s="23"/>
      <c r="D198" s="91"/>
    </row>
    <row r="199" spans="1:4" x14ac:dyDescent="0.25">
      <c r="A199" s="23"/>
      <c r="B199" s="23"/>
      <c r="C199" s="23"/>
      <c r="D199" s="91"/>
    </row>
    <row r="200" spans="1:4" x14ac:dyDescent="0.25">
      <c r="A200" s="23"/>
      <c r="B200" s="23"/>
      <c r="C200" s="23"/>
      <c r="D200" s="91"/>
    </row>
    <row r="201" spans="1:4" x14ac:dyDescent="0.25">
      <c r="A201" s="23"/>
      <c r="B201" s="23"/>
      <c r="C201" s="23"/>
      <c r="D201" s="91"/>
    </row>
    <row r="202" spans="1:4" x14ac:dyDescent="0.25">
      <c r="A202" s="23"/>
      <c r="B202" s="23"/>
      <c r="C202" s="23"/>
      <c r="D202" s="91"/>
    </row>
    <row r="203" spans="1:4" x14ac:dyDescent="0.25">
      <c r="A203" s="23"/>
      <c r="B203" s="23"/>
      <c r="C203" s="23"/>
      <c r="D203" s="91"/>
    </row>
    <row r="204" spans="1:4" x14ac:dyDescent="0.25">
      <c r="A204" s="23"/>
      <c r="B204" s="23"/>
      <c r="C204" s="23"/>
      <c r="D204" s="91"/>
    </row>
    <row r="205" spans="1:4" x14ac:dyDescent="0.25">
      <c r="A205" s="23"/>
      <c r="B205" s="23"/>
      <c r="C205" s="23"/>
      <c r="D205" s="91"/>
    </row>
    <row r="206" spans="1:4" x14ac:dyDescent="0.25">
      <c r="A206" s="23"/>
      <c r="B206" s="23"/>
      <c r="C206" s="23"/>
      <c r="D206" s="91"/>
    </row>
    <row r="207" spans="1:4" x14ac:dyDescent="0.25">
      <c r="A207" s="23"/>
      <c r="B207" s="23"/>
      <c r="C207" s="23"/>
      <c r="D207" s="91"/>
    </row>
    <row r="208" spans="1:4" x14ac:dyDescent="0.25">
      <c r="A208" s="23"/>
      <c r="B208" s="23"/>
      <c r="C208" s="23"/>
      <c r="D208" s="91"/>
    </row>
    <row r="209" spans="1:4" x14ac:dyDescent="0.25">
      <c r="A209" s="23"/>
      <c r="B209" s="23"/>
      <c r="C209" s="23"/>
      <c r="D209" s="91"/>
    </row>
    <row r="210" spans="1:4" x14ac:dyDescent="0.25">
      <c r="A210" s="23"/>
      <c r="B210" s="23"/>
      <c r="C210" s="23"/>
      <c r="D210" s="91"/>
    </row>
    <row r="211" spans="1:4" x14ac:dyDescent="0.25">
      <c r="A211" s="23"/>
      <c r="B211" s="23"/>
      <c r="C211" s="23"/>
      <c r="D211" s="91"/>
    </row>
    <row r="212" spans="1:4" x14ac:dyDescent="0.25">
      <c r="A212" s="23"/>
      <c r="B212" s="23"/>
      <c r="C212" s="23"/>
      <c r="D212" s="91"/>
    </row>
    <row r="213" spans="1:4" x14ac:dyDescent="0.25">
      <c r="A213" s="23"/>
      <c r="B213" s="23"/>
      <c r="C213" s="23"/>
      <c r="D213" s="91"/>
    </row>
    <row r="214" spans="1:4" x14ac:dyDescent="0.25">
      <c r="A214" s="23"/>
      <c r="B214" s="23"/>
      <c r="C214" s="23"/>
      <c r="D214" s="91"/>
    </row>
    <row r="215" spans="1:4" x14ac:dyDescent="0.25">
      <c r="A215" s="23"/>
      <c r="B215" s="23"/>
      <c r="C215" s="23"/>
      <c r="D215" s="91"/>
    </row>
    <row r="216" spans="1:4" x14ac:dyDescent="0.25">
      <c r="A216" s="23"/>
      <c r="B216" s="23"/>
      <c r="C216" s="23"/>
      <c r="D216" s="91"/>
    </row>
    <row r="217" spans="1:4" x14ac:dyDescent="0.25">
      <c r="A217" s="23"/>
      <c r="B217" s="23"/>
      <c r="C217" s="23"/>
      <c r="D217" s="91"/>
    </row>
    <row r="218" spans="1:4" x14ac:dyDescent="0.25">
      <c r="A218" s="23"/>
      <c r="B218" s="23"/>
      <c r="C218" s="23"/>
      <c r="D218" s="91"/>
    </row>
    <row r="219" spans="1:4" x14ac:dyDescent="0.25">
      <c r="A219" s="23"/>
      <c r="B219" s="23"/>
      <c r="C219" s="23"/>
      <c r="D219" s="91"/>
    </row>
    <row r="220" spans="1:4" x14ac:dyDescent="0.25">
      <c r="A220" s="23"/>
      <c r="B220" s="23"/>
      <c r="C220" s="23"/>
      <c r="D220" s="91"/>
    </row>
    <row r="221" spans="1:4" x14ac:dyDescent="0.25">
      <c r="A221" s="23"/>
      <c r="B221" s="23"/>
      <c r="C221" s="23"/>
      <c r="D221" s="91"/>
    </row>
    <row r="222" spans="1:4" x14ac:dyDescent="0.25">
      <c r="A222" s="23"/>
      <c r="B222" s="23"/>
      <c r="C222" s="23"/>
      <c r="D222" s="91"/>
    </row>
    <row r="223" spans="1:4" x14ac:dyDescent="0.25">
      <c r="A223" s="23"/>
      <c r="B223" s="23"/>
      <c r="C223" s="23"/>
      <c r="D223" s="91"/>
    </row>
    <row r="224" spans="1:4" x14ac:dyDescent="0.25">
      <c r="A224" s="23"/>
      <c r="B224" s="23"/>
      <c r="C224" s="23"/>
      <c r="D224" s="91"/>
    </row>
    <row r="225" spans="1:4" x14ac:dyDescent="0.25">
      <c r="A225" s="23"/>
      <c r="B225" s="23"/>
      <c r="C225" s="23"/>
      <c r="D225" s="91"/>
    </row>
    <row r="226" spans="1:4" x14ac:dyDescent="0.25">
      <c r="A226" s="23"/>
      <c r="B226" s="23"/>
      <c r="C226" s="23"/>
      <c r="D226" s="91"/>
    </row>
    <row r="227" spans="1:4" x14ac:dyDescent="0.25">
      <c r="A227" s="23"/>
      <c r="B227" s="23"/>
      <c r="C227" s="23"/>
      <c r="D227" s="91"/>
    </row>
    <row r="228" spans="1:4" x14ac:dyDescent="0.25">
      <c r="A228" s="23"/>
      <c r="B228" s="23"/>
      <c r="C228" s="23"/>
      <c r="D228" s="91"/>
    </row>
    <row r="229" spans="1:4" x14ac:dyDescent="0.25">
      <c r="A229" s="23"/>
      <c r="B229" s="23"/>
      <c r="C229" s="23"/>
      <c r="D229" s="91"/>
    </row>
    <row r="230" spans="1:4" x14ac:dyDescent="0.25">
      <c r="A230" s="23"/>
      <c r="B230" s="23"/>
      <c r="C230" s="23"/>
      <c r="D230" s="91"/>
    </row>
    <row r="231" spans="1:4" x14ac:dyDescent="0.25">
      <c r="A231" s="23"/>
      <c r="B231" s="23"/>
      <c r="C231" s="23"/>
      <c r="D231" s="91"/>
    </row>
    <row r="232" spans="1:4" x14ac:dyDescent="0.25">
      <c r="A232" s="23"/>
      <c r="B232" s="23"/>
      <c r="C232" s="23"/>
      <c r="D232" s="91"/>
    </row>
    <row r="233" spans="1:4" x14ac:dyDescent="0.25">
      <c r="A233" s="23"/>
      <c r="B233" s="23"/>
      <c r="C233" s="23"/>
      <c r="D233" s="91"/>
    </row>
    <row r="234" spans="1:4" x14ac:dyDescent="0.25">
      <c r="A234" s="71"/>
      <c r="B234" s="71"/>
      <c r="C234" s="71"/>
      <c r="D234" s="72"/>
    </row>
    <row r="235" spans="1:4" x14ac:dyDescent="0.25">
      <c r="A235" s="71"/>
      <c r="B235" s="71"/>
      <c r="C235" s="71"/>
      <c r="D235" s="72"/>
    </row>
    <row r="236" spans="1:4" x14ac:dyDescent="0.25">
      <c r="A236" s="71"/>
      <c r="B236" s="71"/>
      <c r="C236" s="71"/>
      <c r="D236" s="72"/>
    </row>
    <row r="237" spans="1:4" x14ac:dyDescent="0.25">
      <c r="A237" s="71"/>
      <c r="B237" s="71"/>
      <c r="C237" s="71"/>
      <c r="D237" s="72"/>
    </row>
    <row r="238" spans="1:4" x14ac:dyDescent="0.25">
      <c r="A238" s="71"/>
      <c r="B238" s="71"/>
      <c r="C238" s="71"/>
      <c r="D238" s="72"/>
    </row>
    <row r="239" spans="1:4" x14ac:dyDescent="0.25">
      <c r="A239" s="71"/>
      <c r="B239" s="71"/>
      <c r="C239" s="71"/>
      <c r="D239" s="72"/>
    </row>
    <row r="240" spans="1:4" x14ac:dyDescent="0.25">
      <c r="A240" s="71"/>
      <c r="B240" s="71"/>
      <c r="C240" s="71"/>
      <c r="D240" s="72"/>
    </row>
    <row r="241" spans="1:4" x14ac:dyDescent="0.25">
      <c r="A241" s="71"/>
      <c r="B241" s="71"/>
      <c r="C241" s="71"/>
      <c r="D241" s="72"/>
    </row>
  </sheetData>
  <sheetProtection algorithmName="SHA-512" hashValue="K2YGHMVwJDpnmmVCb9H+zo2h9Qqts2qZhanqsWrY16MMEtaPcvhQaTV7BLU4HonotlHY8ytUsU81U7KxlHLvfw==" saltValue="u3V4PEE0aEN6FXq+GM6tQQ==" spinCount="100000" sheet="1" objects="1" scenarios="1"/>
  <mergeCells count="1">
    <mergeCell ref="G27:H27"/>
  </mergeCells>
  <phoneticPr fontId="2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8"/>
  <sheetViews>
    <sheetView workbookViewId="0">
      <selection activeCell="H3" sqref="H3"/>
    </sheetView>
  </sheetViews>
  <sheetFormatPr defaultRowHeight="15" x14ac:dyDescent="0.25"/>
  <cols>
    <col min="1" max="1" width="18.28515625" style="23" bestFit="1" customWidth="1"/>
    <col min="2" max="2" width="17" style="23" bestFit="1" customWidth="1"/>
    <col min="3" max="3" width="36.5703125" style="23" bestFit="1" customWidth="1"/>
    <col min="4" max="4" width="8.85546875" style="23" customWidth="1"/>
    <col min="5" max="5" width="26.140625" style="23" customWidth="1"/>
    <col min="6" max="7" width="8.85546875" style="23" customWidth="1"/>
    <col min="8" max="8" width="23.140625" style="23" bestFit="1" customWidth="1"/>
    <col min="9" max="12" width="8.85546875" style="23" customWidth="1"/>
    <col min="13" max="13" width="10.140625" style="23" customWidth="1"/>
    <col min="14" max="14" width="14.85546875" style="116" customWidth="1"/>
    <col min="15" max="15" width="8.85546875" style="23" customWidth="1"/>
    <col min="16" max="16" width="21" style="23" customWidth="1"/>
    <col min="17" max="17" width="8.85546875" style="23" customWidth="1"/>
    <col min="18" max="19" width="10.140625" style="23" customWidth="1"/>
    <col min="20" max="20" width="10.42578125" style="23" customWidth="1"/>
    <col min="21" max="21" width="8.85546875" style="23" customWidth="1"/>
    <col min="22" max="22" width="9.85546875" style="23" customWidth="1"/>
  </cols>
  <sheetData>
    <row r="1" spans="1:14" x14ac:dyDescent="0.25">
      <c r="A1" s="113" t="s">
        <v>347</v>
      </c>
      <c r="B1" s="23" t="s">
        <v>366</v>
      </c>
      <c r="C1" s="113" t="s">
        <v>365</v>
      </c>
      <c r="E1" s="96" t="s">
        <v>322</v>
      </c>
      <c r="H1" s="96" t="s">
        <v>336</v>
      </c>
      <c r="N1" s="114" t="s">
        <v>337</v>
      </c>
    </row>
    <row r="2" spans="1:14" x14ac:dyDescent="0.25">
      <c r="A2" s="23" t="s">
        <v>348</v>
      </c>
      <c r="C2" s="23" t="s">
        <v>358</v>
      </c>
      <c r="E2" s="95" t="s">
        <v>325</v>
      </c>
      <c r="G2" s="23">
        <v>1</v>
      </c>
      <c r="H2" s="23" t="s">
        <v>558</v>
      </c>
      <c r="I2" s="122">
        <v>1</v>
      </c>
      <c r="N2" s="115">
        <v>0.1</v>
      </c>
    </row>
    <row r="3" spans="1:14" x14ac:dyDescent="0.25">
      <c r="A3" s="23" t="s">
        <v>349</v>
      </c>
      <c r="C3" s="23" t="s">
        <v>359</v>
      </c>
      <c r="E3" s="95" t="s">
        <v>324</v>
      </c>
      <c r="G3" s="23">
        <v>2</v>
      </c>
      <c r="H3" s="23" t="s">
        <v>516</v>
      </c>
      <c r="I3" s="122">
        <v>1.25</v>
      </c>
      <c r="N3" s="115">
        <v>0.2</v>
      </c>
    </row>
    <row r="4" spans="1:14" x14ac:dyDescent="0.25">
      <c r="A4" s="23" t="s">
        <v>350</v>
      </c>
      <c r="C4" s="23" t="s">
        <v>360</v>
      </c>
      <c r="E4" s="95" t="s">
        <v>326</v>
      </c>
      <c r="G4" s="23">
        <v>3</v>
      </c>
      <c r="H4" s="23" t="s">
        <v>517</v>
      </c>
      <c r="I4" s="122">
        <v>1.5</v>
      </c>
      <c r="N4" s="115">
        <v>0.3</v>
      </c>
    </row>
    <row r="5" spans="1:14" x14ac:dyDescent="0.25">
      <c r="A5" s="23" t="s">
        <v>351</v>
      </c>
      <c r="C5" s="23" t="s">
        <v>361</v>
      </c>
      <c r="E5" s="95" t="s">
        <v>327</v>
      </c>
      <c r="G5" s="23">
        <v>4</v>
      </c>
      <c r="H5" s="23" t="s">
        <v>518</v>
      </c>
      <c r="I5" s="122">
        <v>1.75</v>
      </c>
      <c r="N5" s="115">
        <v>0.4</v>
      </c>
    </row>
    <row r="6" spans="1:14" x14ac:dyDescent="0.25">
      <c r="A6" s="23" t="s">
        <v>352</v>
      </c>
      <c r="C6" s="23" t="s">
        <v>362</v>
      </c>
      <c r="E6" s="95" t="s">
        <v>331</v>
      </c>
      <c r="G6" s="23">
        <v>5</v>
      </c>
      <c r="H6" s="23" t="s">
        <v>519</v>
      </c>
      <c r="I6" s="122">
        <v>2</v>
      </c>
      <c r="N6" s="115">
        <v>0.5</v>
      </c>
    </row>
    <row r="7" spans="1:14" x14ac:dyDescent="0.25">
      <c r="A7" s="23" t="s">
        <v>353</v>
      </c>
      <c r="C7" s="23" t="s">
        <v>363</v>
      </c>
      <c r="E7" s="95" t="s">
        <v>461</v>
      </c>
      <c r="G7" s="23">
        <v>6</v>
      </c>
      <c r="I7" s="122"/>
      <c r="N7" s="115">
        <v>0.6</v>
      </c>
    </row>
    <row r="8" spans="1:14" x14ac:dyDescent="0.25">
      <c r="A8" s="23" t="s">
        <v>332</v>
      </c>
      <c r="C8" s="23" t="s">
        <v>364</v>
      </c>
      <c r="E8" s="95" t="s">
        <v>328</v>
      </c>
      <c r="G8" s="23">
        <v>7</v>
      </c>
      <c r="I8" s="122"/>
      <c r="N8" s="115">
        <v>0.7</v>
      </c>
    </row>
    <row r="9" spans="1:14" x14ac:dyDescent="0.25">
      <c r="C9" s="23" t="s">
        <v>332</v>
      </c>
      <c r="E9" s="95" t="s">
        <v>330</v>
      </c>
      <c r="G9" s="23">
        <v>8</v>
      </c>
      <c r="I9" s="122"/>
      <c r="N9" s="115">
        <v>0.8</v>
      </c>
    </row>
    <row r="10" spans="1:14" x14ac:dyDescent="0.25">
      <c r="E10" s="95" t="s">
        <v>329</v>
      </c>
      <c r="N10" s="115">
        <v>0.9</v>
      </c>
    </row>
    <row r="11" spans="1:14" x14ac:dyDescent="0.25">
      <c r="E11" s="23" t="s">
        <v>332</v>
      </c>
      <c r="N11" s="115">
        <v>1</v>
      </c>
    </row>
    <row r="12" spans="1:14" x14ac:dyDescent="0.25">
      <c r="A12" s="113" t="s">
        <v>4</v>
      </c>
      <c r="E12" s="23" t="s">
        <v>462</v>
      </c>
      <c r="H12" s="96" t="s">
        <v>380</v>
      </c>
    </row>
    <row r="13" spans="1:14" x14ac:dyDescent="0.25">
      <c r="A13" s="23" t="s">
        <v>465</v>
      </c>
      <c r="H13" s="23" t="s">
        <v>381</v>
      </c>
      <c r="I13" s="23">
        <v>0</v>
      </c>
    </row>
    <row r="14" spans="1:14" x14ac:dyDescent="0.25">
      <c r="A14" s="23" t="s">
        <v>455</v>
      </c>
      <c r="H14" s="23" t="s">
        <v>382</v>
      </c>
      <c r="I14" s="122">
        <f>(10/6)/3</f>
        <v>0.55555555555555558</v>
      </c>
    </row>
    <row r="15" spans="1:14" x14ac:dyDescent="0.25">
      <c r="A15" s="23" t="s">
        <v>515</v>
      </c>
      <c r="H15" s="23" t="s">
        <v>383</v>
      </c>
      <c r="I15" s="122">
        <f>(10/6)/2</f>
        <v>0.83333333333333337</v>
      </c>
    </row>
    <row r="16" spans="1:14" x14ac:dyDescent="0.25">
      <c r="H16" s="23" t="s">
        <v>384</v>
      </c>
      <c r="I16" s="122">
        <f>10/6</f>
        <v>1.6666666666666667</v>
      </c>
    </row>
    <row r="17" spans="1:22" x14ac:dyDescent="0.25">
      <c r="I17" s="122"/>
    </row>
    <row r="19" spans="1:22" ht="15.75" thickBot="1" x14ac:dyDescent="0.3"/>
    <row r="20" spans="1:22" x14ac:dyDescent="0.25">
      <c r="A20" s="620" t="s">
        <v>26</v>
      </c>
      <c r="B20" s="621"/>
      <c r="C20" s="622"/>
      <c r="D20" s="68"/>
      <c r="E20" s="569" t="s">
        <v>143</v>
      </c>
      <c r="F20" s="570"/>
      <c r="G20" s="571"/>
      <c r="H20" s="569" t="s">
        <v>144</v>
      </c>
      <c r="I20" s="570"/>
      <c r="J20" s="570"/>
      <c r="K20" s="570"/>
      <c r="L20" s="570"/>
      <c r="M20" s="571"/>
      <c r="N20" s="634" t="s">
        <v>145</v>
      </c>
      <c r="O20" s="635"/>
      <c r="P20" s="640" t="s">
        <v>146</v>
      </c>
      <c r="Q20" s="571"/>
      <c r="R20" s="569" t="s">
        <v>147</v>
      </c>
      <c r="S20" s="570"/>
      <c r="T20" s="570"/>
      <c r="U20" s="570"/>
      <c r="V20" s="571"/>
    </row>
    <row r="21" spans="1:22" x14ac:dyDescent="0.25">
      <c r="A21" s="623"/>
      <c r="B21" s="624"/>
      <c r="C21" s="625"/>
      <c r="D21" s="69"/>
      <c r="E21" s="572"/>
      <c r="F21" s="573"/>
      <c r="G21" s="574"/>
      <c r="H21" s="578" t="s">
        <v>148</v>
      </c>
      <c r="I21" s="579"/>
      <c r="J21" s="579"/>
      <c r="K21" s="579"/>
      <c r="L21" s="579"/>
      <c r="M21" s="580"/>
      <c r="N21" s="636"/>
      <c r="O21" s="637"/>
      <c r="P21" s="641"/>
      <c r="Q21" s="574"/>
      <c r="R21" s="572"/>
      <c r="S21" s="573"/>
      <c r="T21" s="573"/>
      <c r="U21" s="573"/>
      <c r="V21" s="574"/>
    </row>
    <row r="22" spans="1:22" x14ac:dyDescent="0.25">
      <c r="A22" s="623"/>
      <c r="B22" s="624"/>
      <c r="C22" s="625"/>
      <c r="D22" s="69"/>
      <c r="E22" s="572"/>
      <c r="F22" s="573"/>
      <c r="G22" s="574"/>
      <c r="H22" s="578"/>
      <c r="I22" s="579"/>
      <c r="J22" s="579"/>
      <c r="K22" s="579"/>
      <c r="L22" s="579"/>
      <c r="M22" s="580"/>
      <c r="N22" s="636"/>
      <c r="O22" s="637"/>
      <c r="P22" s="641"/>
      <c r="Q22" s="574"/>
      <c r="R22" s="572"/>
      <c r="S22" s="573"/>
      <c r="T22" s="573"/>
      <c r="U22" s="573"/>
      <c r="V22" s="574"/>
    </row>
    <row r="23" spans="1:22" ht="15.75" thickBot="1" x14ac:dyDescent="0.3">
      <c r="A23" s="626"/>
      <c r="B23" s="627"/>
      <c r="C23" s="628"/>
      <c r="D23" s="70"/>
      <c r="E23" s="629"/>
      <c r="F23" s="630"/>
      <c r="G23" s="631"/>
      <c r="H23" s="1"/>
      <c r="I23" s="2">
        <v>0.36</v>
      </c>
      <c r="J23" s="2">
        <v>0.12</v>
      </c>
      <c r="K23" s="2">
        <v>0.16</v>
      </c>
      <c r="L23" s="2">
        <f>J23</f>
        <v>0.12</v>
      </c>
      <c r="M23" s="3"/>
      <c r="N23" s="638"/>
      <c r="O23" s="639"/>
      <c r="P23" s="642"/>
      <c r="Q23" s="631"/>
      <c r="R23" s="575"/>
      <c r="S23" s="576"/>
      <c r="T23" s="576"/>
      <c r="U23" s="576"/>
      <c r="V23" s="577"/>
    </row>
    <row r="24" spans="1:22" x14ac:dyDescent="0.25">
      <c r="A24" s="581" t="s">
        <v>149</v>
      </c>
      <c r="B24" s="584" t="s">
        <v>150</v>
      </c>
      <c r="C24" s="587" t="s">
        <v>151</v>
      </c>
      <c r="D24" s="590" t="s">
        <v>152</v>
      </c>
      <c r="E24" s="593" t="s">
        <v>26</v>
      </c>
      <c r="F24" s="643" t="s">
        <v>153</v>
      </c>
      <c r="G24" s="646" t="s">
        <v>154</v>
      </c>
      <c r="H24" s="649" t="s">
        <v>155</v>
      </c>
      <c r="I24" s="632" t="s">
        <v>156</v>
      </c>
      <c r="J24" s="632" t="s">
        <v>157</v>
      </c>
      <c r="K24" s="632" t="s">
        <v>158</v>
      </c>
      <c r="L24" s="632" t="s">
        <v>159</v>
      </c>
      <c r="M24" s="605" t="s">
        <v>160</v>
      </c>
      <c r="N24" s="608" t="s">
        <v>161</v>
      </c>
      <c r="O24" s="611" t="s">
        <v>162</v>
      </c>
      <c r="P24" s="614" t="s">
        <v>163</v>
      </c>
      <c r="Q24" s="617" t="s">
        <v>164</v>
      </c>
      <c r="R24" s="566" t="s">
        <v>165</v>
      </c>
      <c r="S24" s="596" t="s">
        <v>166</v>
      </c>
      <c r="T24" s="596" t="s">
        <v>167</v>
      </c>
      <c r="U24" s="599" t="s">
        <v>168</v>
      </c>
      <c r="V24" s="602" t="s">
        <v>169</v>
      </c>
    </row>
    <row r="25" spans="1:22" x14ac:dyDescent="0.25">
      <c r="A25" s="582"/>
      <c r="B25" s="585"/>
      <c r="C25" s="588"/>
      <c r="D25" s="591"/>
      <c r="E25" s="594"/>
      <c r="F25" s="644"/>
      <c r="G25" s="647"/>
      <c r="H25" s="650"/>
      <c r="I25" s="597"/>
      <c r="J25" s="597"/>
      <c r="K25" s="597"/>
      <c r="L25" s="597"/>
      <c r="M25" s="606"/>
      <c r="N25" s="609"/>
      <c r="O25" s="612"/>
      <c r="P25" s="615"/>
      <c r="Q25" s="618"/>
      <c r="R25" s="567"/>
      <c r="S25" s="597"/>
      <c r="T25" s="597"/>
      <c r="U25" s="600"/>
      <c r="V25" s="603"/>
    </row>
    <row r="26" spans="1:22" ht="15.75" thickBot="1" x14ac:dyDescent="0.3">
      <c r="A26" s="583"/>
      <c r="B26" s="586"/>
      <c r="C26" s="589"/>
      <c r="D26" s="592"/>
      <c r="E26" s="595"/>
      <c r="F26" s="645"/>
      <c r="G26" s="648"/>
      <c r="H26" s="651"/>
      <c r="I26" s="633"/>
      <c r="J26" s="633"/>
      <c r="K26" s="633"/>
      <c r="L26" s="633"/>
      <c r="M26" s="607"/>
      <c r="N26" s="610"/>
      <c r="O26" s="613"/>
      <c r="P26" s="616"/>
      <c r="Q26" s="619"/>
      <c r="R26" s="568"/>
      <c r="S26" s="598"/>
      <c r="T26" s="598"/>
      <c r="U26" s="601"/>
      <c r="V26" s="604"/>
    </row>
    <row r="27" spans="1:22" x14ac:dyDescent="0.25">
      <c r="A27" s="50">
        <f>IF('Common Application'!$I$65=E27,'Common Application'!$J$65,0)</f>
        <v>0</v>
      </c>
      <c r="B27" s="27">
        <f>IF('Common Application'!$I$66=E27,'Common Application'!$J$66,0)</f>
        <v>0</v>
      </c>
      <c r="C27" s="15">
        <f>IF('Common Application'!$I$67=E27,'Common Application'!$J$67,0)</f>
        <v>0</v>
      </c>
      <c r="D27" s="4">
        <f t="shared" ref="D27:D66" si="0">SUM(A27:C27)</f>
        <v>0</v>
      </c>
      <c r="E27" s="5" t="s">
        <v>170</v>
      </c>
      <c r="F27" s="6">
        <v>77</v>
      </c>
      <c r="G27" s="7">
        <v>1</v>
      </c>
      <c r="H27" s="8" t="s">
        <v>171</v>
      </c>
      <c r="I27" s="9">
        <v>0.7</v>
      </c>
      <c r="J27" s="9">
        <v>0.23</v>
      </c>
      <c r="K27" s="9">
        <v>0.01</v>
      </c>
      <c r="L27" s="9">
        <v>0.06</v>
      </c>
      <c r="M27" s="10">
        <f t="shared" ref="M27:M57" si="1">(F27*I27*$E$69)+(F27*J27*$F$69)+(F27*K27*$G$69)+(F27*L27*$H$69)</f>
        <v>0</v>
      </c>
      <c r="N27" s="117" t="s">
        <v>172</v>
      </c>
      <c r="O27" s="12">
        <v>67</v>
      </c>
      <c r="P27" s="8" t="s">
        <v>171</v>
      </c>
      <c r="Q27" s="10">
        <v>14.6</v>
      </c>
      <c r="R27" s="13">
        <f t="shared" ref="R27:R66" si="2">M27*D27</f>
        <v>0</v>
      </c>
      <c r="S27" s="11">
        <f t="shared" ref="S27:S66" si="3">D27*F27</f>
        <v>0</v>
      </c>
      <c r="T27" s="11">
        <f t="shared" ref="T27:T66" si="4">D27*Q27</f>
        <v>0</v>
      </c>
      <c r="U27" s="11">
        <f t="shared" ref="U27:U66" si="5">O27*D27</f>
        <v>0</v>
      </c>
      <c r="V27" s="14">
        <f t="shared" ref="V27:V66" si="6">D27*G27</f>
        <v>0</v>
      </c>
    </row>
    <row r="28" spans="1:22" x14ac:dyDescent="0.25">
      <c r="A28" s="50">
        <f>IF('Common Application'!$I$65=E28,'Common Application'!$J$65,0)</f>
        <v>0</v>
      </c>
      <c r="B28" s="27">
        <f>IF('Common Application'!$I$66=E28,'Common Application'!$J$66,0)</f>
        <v>0</v>
      </c>
      <c r="C28" s="15">
        <f>IF('Common Application'!$I$67=E28,'Common Application'!$J$67,0)</f>
        <v>0</v>
      </c>
      <c r="D28" s="16">
        <f t="shared" si="0"/>
        <v>0</v>
      </c>
      <c r="E28" s="5" t="s">
        <v>173</v>
      </c>
      <c r="F28" s="17">
        <v>52</v>
      </c>
      <c r="G28" s="10">
        <v>1.2</v>
      </c>
      <c r="H28" s="8" t="s">
        <v>174</v>
      </c>
      <c r="I28" s="9">
        <v>0.56999999999999995</v>
      </c>
      <c r="J28" s="9">
        <v>0.28000000000000003</v>
      </c>
      <c r="K28" s="9">
        <v>0.01</v>
      </c>
      <c r="L28" s="9">
        <v>0.13</v>
      </c>
      <c r="M28" s="10">
        <f t="shared" si="1"/>
        <v>0</v>
      </c>
      <c r="N28" s="117" t="s">
        <v>172</v>
      </c>
      <c r="O28" s="12">
        <v>67</v>
      </c>
      <c r="P28" s="8" t="s">
        <v>175</v>
      </c>
      <c r="Q28" s="10">
        <v>25.7</v>
      </c>
      <c r="R28" s="13">
        <f t="shared" si="2"/>
        <v>0</v>
      </c>
      <c r="S28" s="11">
        <f t="shared" si="3"/>
        <v>0</v>
      </c>
      <c r="T28" s="11">
        <f t="shared" si="4"/>
        <v>0</v>
      </c>
      <c r="U28" s="11">
        <f t="shared" si="5"/>
        <v>0</v>
      </c>
      <c r="V28" s="14">
        <f t="shared" si="6"/>
        <v>0</v>
      </c>
    </row>
    <row r="29" spans="1:22" x14ac:dyDescent="0.25">
      <c r="A29" s="50">
        <f>IF('Common Application'!$I$65=E29,'Common Application'!$J$65,0)</f>
        <v>0</v>
      </c>
      <c r="B29" s="27">
        <f>IF('Common Application'!$I$66=E29,'Common Application'!$J$66,0)</f>
        <v>0</v>
      </c>
      <c r="C29" s="15">
        <f>IF('Common Application'!$I$67=E29,'Common Application'!$J$67,0)</f>
        <v>0</v>
      </c>
      <c r="D29" s="16">
        <f t="shared" si="0"/>
        <v>0</v>
      </c>
      <c r="E29" s="5" t="s">
        <v>179</v>
      </c>
      <c r="F29" s="17">
        <v>66</v>
      </c>
      <c r="G29" s="10">
        <v>1.1000000000000001</v>
      </c>
      <c r="H29" s="8" t="s">
        <v>174</v>
      </c>
      <c r="I29" s="9">
        <v>0.56999999999999995</v>
      </c>
      <c r="J29" s="9">
        <v>0.28000000000000003</v>
      </c>
      <c r="K29" s="9">
        <v>0.01</v>
      </c>
      <c r="L29" s="9">
        <v>0.13</v>
      </c>
      <c r="M29" s="10">
        <f t="shared" si="1"/>
        <v>0</v>
      </c>
      <c r="N29" s="117" t="s">
        <v>172</v>
      </c>
      <c r="O29" s="12">
        <v>67</v>
      </c>
      <c r="P29" s="8" t="s">
        <v>175</v>
      </c>
      <c r="Q29" s="10">
        <v>25.7</v>
      </c>
      <c r="R29" s="13">
        <f t="shared" si="2"/>
        <v>0</v>
      </c>
      <c r="S29" s="11">
        <f t="shared" si="3"/>
        <v>0</v>
      </c>
      <c r="T29" s="11">
        <f t="shared" si="4"/>
        <v>0</v>
      </c>
      <c r="U29" s="11">
        <f t="shared" si="5"/>
        <v>0</v>
      </c>
      <c r="V29" s="14">
        <f t="shared" si="6"/>
        <v>0</v>
      </c>
    </row>
    <row r="30" spans="1:22" x14ac:dyDescent="0.25">
      <c r="A30" s="50">
        <f>IF('Common Application'!$I$65=E30,'Common Application'!$J$65,0)</f>
        <v>0</v>
      </c>
      <c r="B30" s="27">
        <f>IF('Common Application'!$I$66=E30,'Common Application'!$J$66,0)</f>
        <v>0</v>
      </c>
      <c r="C30" s="15">
        <f>IF('Common Application'!$I$67=E30,'Common Application'!$J$67,0)</f>
        <v>0</v>
      </c>
      <c r="D30" s="16">
        <f t="shared" si="0"/>
        <v>0</v>
      </c>
      <c r="E30" s="5" t="s">
        <v>180</v>
      </c>
      <c r="F30" s="17">
        <v>118</v>
      </c>
      <c r="G30" s="10">
        <v>1.2</v>
      </c>
      <c r="H30" s="8" t="s">
        <v>171</v>
      </c>
      <c r="I30" s="9">
        <v>0.7</v>
      </c>
      <c r="J30" s="9">
        <v>0.23</v>
      </c>
      <c r="K30" s="9">
        <v>0.01</v>
      </c>
      <c r="L30" s="9">
        <v>0.06</v>
      </c>
      <c r="M30" s="10">
        <f t="shared" si="1"/>
        <v>0</v>
      </c>
      <c r="N30" s="117" t="s">
        <v>172</v>
      </c>
      <c r="O30" s="12">
        <v>67</v>
      </c>
      <c r="P30" s="8" t="s">
        <v>171</v>
      </c>
      <c r="Q30" s="10">
        <v>14.6</v>
      </c>
      <c r="R30" s="13">
        <f t="shared" si="2"/>
        <v>0</v>
      </c>
      <c r="S30" s="11">
        <f t="shared" si="3"/>
        <v>0</v>
      </c>
      <c r="T30" s="11">
        <f t="shared" si="4"/>
        <v>0</v>
      </c>
      <c r="U30" s="11">
        <f t="shared" si="5"/>
        <v>0</v>
      </c>
      <c r="V30" s="14">
        <f t="shared" si="6"/>
        <v>0</v>
      </c>
    </row>
    <row r="31" spans="1:22" x14ac:dyDescent="0.25">
      <c r="A31" s="50">
        <f>IF('Common Application'!$I$65=E31,'Common Application'!$J$65,0)</f>
        <v>0</v>
      </c>
      <c r="B31" s="27">
        <f>IF('Common Application'!$I$66=E31,'Common Application'!$J$66,0)</f>
        <v>0</v>
      </c>
      <c r="C31" s="15">
        <f>IF('Common Application'!$I$67=E31,'Common Application'!$J$67,0)</f>
        <v>0</v>
      </c>
      <c r="D31" s="16">
        <f t="shared" si="0"/>
        <v>0</v>
      </c>
      <c r="E31" s="5" t="s">
        <v>176</v>
      </c>
      <c r="F31" s="17">
        <v>120</v>
      </c>
      <c r="G31" s="10">
        <v>1.2</v>
      </c>
      <c r="H31" s="8" t="s">
        <v>177</v>
      </c>
      <c r="I31" s="9">
        <v>0.54</v>
      </c>
      <c r="J31" s="9">
        <v>0.35</v>
      </c>
      <c r="K31" s="9">
        <v>0.03</v>
      </c>
      <c r="L31" s="9">
        <v>0</v>
      </c>
      <c r="M31" s="10">
        <f t="shared" si="1"/>
        <v>0</v>
      </c>
      <c r="N31" s="117" t="s">
        <v>178</v>
      </c>
      <c r="O31" s="12">
        <v>96</v>
      </c>
      <c r="P31" s="8" t="s">
        <v>177</v>
      </c>
      <c r="Q31" s="10">
        <v>14.6</v>
      </c>
      <c r="R31" s="13">
        <f t="shared" si="2"/>
        <v>0</v>
      </c>
      <c r="S31" s="11">
        <f t="shared" si="3"/>
        <v>0</v>
      </c>
      <c r="T31" s="11">
        <f t="shared" si="4"/>
        <v>0</v>
      </c>
      <c r="U31" s="11">
        <f t="shared" si="5"/>
        <v>0</v>
      </c>
      <c r="V31" s="14">
        <f t="shared" si="6"/>
        <v>0</v>
      </c>
    </row>
    <row r="32" spans="1:22" x14ac:dyDescent="0.25">
      <c r="A32" s="50">
        <f>IF('Common Application'!$I$65=E32,'Common Application'!$J$65,0)</f>
        <v>0</v>
      </c>
      <c r="B32" s="27">
        <f>IF('Common Application'!$I$66=E32,'Common Application'!$J$66,0)</f>
        <v>0</v>
      </c>
      <c r="C32" s="15">
        <f>IF('Common Application'!$I$67=E32,'Common Application'!$J$67,0)</f>
        <v>0</v>
      </c>
      <c r="D32" s="16">
        <f t="shared" si="0"/>
        <v>0</v>
      </c>
      <c r="E32" s="5" t="s">
        <v>181</v>
      </c>
      <c r="F32" s="17">
        <v>75</v>
      </c>
      <c r="G32" s="10">
        <v>1.2</v>
      </c>
      <c r="H32" s="8" t="s">
        <v>177</v>
      </c>
      <c r="I32" s="9">
        <v>0.54</v>
      </c>
      <c r="J32" s="9">
        <v>0.35</v>
      </c>
      <c r="K32" s="9">
        <v>0.03</v>
      </c>
      <c r="L32" s="9">
        <v>0</v>
      </c>
      <c r="M32" s="10">
        <f t="shared" si="1"/>
        <v>0</v>
      </c>
      <c r="N32" s="117" t="s">
        <v>178</v>
      </c>
      <c r="O32" s="12">
        <v>96</v>
      </c>
      <c r="P32" s="8" t="s">
        <v>177</v>
      </c>
      <c r="Q32" s="10">
        <v>14.6</v>
      </c>
      <c r="R32" s="13">
        <f t="shared" si="2"/>
        <v>0</v>
      </c>
      <c r="S32" s="11">
        <f t="shared" si="3"/>
        <v>0</v>
      </c>
      <c r="T32" s="11">
        <f t="shared" si="4"/>
        <v>0</v>
      </c>
      <c r="U32" s="11">
        <f t="shared" si="5"/>
        <v>0</v>
      </c>
      <c r="V32" s="14">
        <f t="shared" si="6"/>
        <v>0</v>
      </c>
    </row>
    <row r="33" spans="1:22" x14ac:dyDescent="0.25">
      <c r="A33" s="50">
        <f>IF('Common Application'!$I$65=E33,'Common Application'!$J$65,0)</f>
        <v>0</v>
      </c>
      <c r="B33" s="27">
        <f>IF('Common Application'!$I$66=E33,'Common Application'!$J$66,0)</f>
        <v>0</v>
      </c>
      <c r="C33" s="15">
        <f>IF('Common Application'!$I$67=E33,'Common Application'!$J$67,0)</f>
        <v>0</v>
      </c>
      <c r="D33" s="16">
        <f t="shared" si="0"/>
        <v>0</v>
      </c>
      <c r="E33" s="5" t="s">
        <v>182</v>
      </c>
      <c r="F33" s="17">
        <v>76</v>
      </c>
      <c r="G33" s="10">
        <v>1.2</v>
      </c>
      <c r="H33" s="8" t="s">
        <v>177</v>
      </c>
      <c r="I33" s="9">
        <v>0.54</v>
      </c>
      <c r="J33" s="9">
        <v>0.35</v>
      </c>
      <c r="K33" s="9">
        <v>0.03</v>
      </c>
      <c r="L33" s="9">
        <v>0</v>
      </c>
      <c r="M33" s="10">
        <f t="shared" si="1"/>
        <v>0</v>
      </c>
      <c r="N33" s="117" t="s">
        <v>178</v>
      </c>
      <c r="O33" s="12">
        <v>96</v>
      </c>
      <c r="P33" s="8" t="s">
        <v>177</v>
      </c>
      <c r="Q33" s="10">
        <v>14.6</v>
      </c>
      <c r="R33" s="13">
        <f t="shared" si="2"/>
        <v>0</v>
      </c>
      <c r="S33" s="11">
        <f t="shared" si="3"/>
        <v>0</v>
      </c>
      <c r="T33" s="11">
        <f t="shared" si="4"/>
        <v>0</v>
      </c>
      <c r="U33" s="11">
        <f t="shared" si="5"/>
        <v>0</v>
      </c>
      <c r="V33" s="14">
        <f t="shared" si="6"/>
        <v>0</v>
      </c>
    </row>
    <row r="34" spans="1:22" x14ac:dyDescent="0.25">
      <c r="A34" s="50">
        <f>IF('Common Application'!$I$65=E34,'Common Application'!$J$65,0)</f>
        <v>0</v>
      </c>
      <c r="B34" s="27">
        <f>IF('Common Application'!$I$66=E34,'Common Application'!$J$66,0)</f>
        <v>0</v>
      </c>
      <c r="C34" s="15">
        <f>IF('Common Application'!$I$67=E34,'Common Application'!$J$67,0)</f>
        <v>0</v>
      </c>
      <c r="D34" s="16">
        <f t="shared" si="0"/>
        <v>0</v>
      </c>
      <c r="E34" s="5" t="s">
        <v>183</v>
      </c>
      <c r="F34" s="17">
        <v>75</v>
      </c>
      <c r="G34" s="10">
        <v>1.2</v>
      </c>
      <c r="H34" s="8" t="s">
        <v>177</v>
      </c>
      <c r="I34" s="9">
        <v>0.54</v>
      </c>
      <c r="J34" s="9">
        <v>0.35</v>
      </c>
      <c r="K34" s="9">
        <v>0.03</v>
      </c>
      <c r="L34" s="9">
        <v>0</v>
      </c>
      <c r="M34" s="10">
        <f t="shared" si="1"/>
        <v>0</v>
      </c>
      <c r="N34" s="117" t="s">
        <v>178</v>
      </c>
      <c r="O34" s="12">
        <v>96</v>
      </c>
      <c r="P34" s="8" t="s">
        <v>177</v>
      </c>
      <c r="Q34" s="10">
        <v>14.6</v>
      </c>
      <c r="R34" s="13">
        <f t="shared" si="2"/>
        <v>0</v>
      </c>
      <c r="S34" s="11">
        <f t="shared" si="3"/>
        <v>0</v>
      </c>
      <c r="T34" s="11">
        <f t="shared" si="4"/>
        <v>0</v>
      </c>
      <c r="U34" s="11">
        <f t="shared" si="5"/>
        <v>0</v>
      </c>
      <c r="V34" s="14">
        <f t="shared" si="6"/>
        <v>0</v>
      </c>
    </row>
    <row r="35" spans="1:22" x14ac:dyDescent="0.25">
      <c r="A35" s="50">
        <f>IF('Common Application'!$I$65=E35,'Common Application'!$J$65,0)</f>
        <v>0</v>
      </c>
      <c r="B35" s="27">
        <f>IF('Common Application'!$I$66=E35,'Common Application'!$J$66,0)</f>
        <v>0</v>
      </c>
      <c r="C35" s="15">
        <f>IF('Common Application'!$I$67=E35,'Common Application'!$J$67,0)</f>
        <v>0</v>
      </c>
      <c r="D35" s="16">
        <f t="shared" si="0"/>
        <v>0</v>
      </c>
      <c r="E35" s="5" t="s">
        <v>184</v>
      </c>
      <c r="F35" s="17">
        <v>534</v>
      </c>
      <c r="G35" s="10">
        <v>1.5</v>
      </c>
      <c r="H35" s="8" t="s">
        <v>185</v>
      </c>
      <c r="I35" s="9">
        <v>0.54</v>
      </c>
      <c r="J35" s="9">
        <v>0.44</v>
      </c>
      <c r="K35" s="9">
        <v>0</v>
      </c>
      <c r="L35" s="9">
        <v>0</v>
      </c>
      <c r="M35" s="10">
        <f t="shared" si="1"/>
        <v>0</v>
      </c>
      <c r="N35" s="117" t="s">
        <v>172</v>
      </c>
      <c r="O35" s="12">
        <v>67</v>
      </c>
      <c r="P35" s="8" t="s">
        <v>186</v>
      </c>
      <c r="Q35" s="10">
        <v>215</v>
      </c>
      <c r="R35" s="13">
        <f t="shared" si="2"/>
        <v>0</v>
      </c>
      <c r="S35" s="11">
        <f t="shared" si="3"/>
        <v>0</v>
      </c>
      <c r="T35" s="11">
        <f t="shared" si="4"/>
        <v>0</v>
      </c>
      <c r="U35" s="11">
        <f t="shared" si="5"/>
        <v>0</v>
      </c>
      <c r="V35" s="14">
        <f t="shared" si="6"/>
        <v>0</v>
      </c>
    </row>
    <row r="36" spans="1:22" x14ac:dyDescent="0.25">
      <c r="A36" s="50">
        <f>IF('Common Application'!$I$65=E36,'Common Application'!$J$65,0)</f>
        <v>0</v>
      </c>
      <c r="B36" s="27">
        <f>IF('Common Application'!$I$66=E36,'Common Application'!$J$66,0)</f>
        <v>0</v>
      </c>
      <c r="C36" s="15">
        <f>IF('Common Application'!$I$67=E36,'Common Application'!$J$67,0)</f>
        <v>0</v>
      </c>
      <c r="D36" s="16">
        <f t="shared" si="0"/>
        <v>0</v>
      </c>
      <c r="E36" s="5" t="s">
        <v>187</v>
      </c>
      <c r="F36" s="17">
        <v>213</v>
      </c>
      <c r="G36" s="10">
        <v>1.5</v>
      </c>
      <c r="H36" s="8" t="s">
        <v>188</v>
      </c>
      <c r="I36" s="9">
        <v>0.79</v>
      </c>
      <c r="J36" s="9">
        <v>0.21</v>
      </c>
      <c r="K36" s="9">
        <v>0</v>
      </c>
      <c r="L36" s="9">
        <v>0</v>
      </c>
      <c r="M36" s="10">
        <f t="shared" si="1"/>
        <v>0</v>
      </c>
      <c r="N36" s="117" t="s">
        <v>172</v>
      </c>
      <c r="O36" s="12">
        <v>67</v>
      </c>
      <c r="P36" s="8" t="s">
        <v>189</v>
      </c>
      <c r="Q36" s="10">
        <v>23.7</v>
      </c>
      <c r="R36" s="13">
        <f t="shared" si="2"/>
        <v>0</v>
      </c>
      <c r="S36" s="11">
        <f t="shared" si="3"/>
        <v>0</v>
      </c>
      <c r="T36" s="11">
        <f t="shared" si="4"/>
        <v>0</v>
      </c>
      <c r="U36" s="11">
        <f t="shared" si="5"/>
        <v>0</v>
      </c>
      <c r="V36" s="14">
        <f t="shared" si="6"/>
        <v>0</v>
      </c>
    </row>
    <row r="37" spans="1:22" x14ac:dyDescent="0.25">
      <c r="A37" s="50">
        <f>IF('Common Application'!$I$65=E37,'Common Application'!$J$65,0)</f>
        <v>0</v>
      </c>
      <c r="B37" s="27">
        <f>IF('Common Application'!$I$66=E37,'Common Application'!$J$66,0)</f>
        <v>0</v>
      </c>
      <c r="C37" s="15">
        <f>IF('Common Application'!$I$67=E37,'Common Application'!$J$67,0)</f>
        <v>0</v>
      </c>
      <c r="D37" s="16">
        <f t="shared" si="0"/>
        <v>0</v>
      </c>
      <c r="E37" s="5" t="s">
        <v>33</v>
      </c>
      <c r="F37" s="17">
        <v>302</v>
      </c>
      <c r="G37" s="10">
        <v>1.5</v>
      </c>
      <c r="H37" s="8" t="s">
        <v>185</v>
      </c>
      <c r="I37" s="9">
        <v>0.54</v>
      </c>
      <c r="J37" s="9">
        <v>0.44</v>
      </c>
      <c r="K37" s="9">
        <v>0</v>
      </c>
      <c r="L37" s="9">
        <v>0</v>
      </c>
      <c r="M37" s="10">
        <f t="shared" si="1"/>
        <v>0</v>
      </c>
      <c r="N37" s="117" t="s">
        <v>172</v>
      </c>
      <c r="O37" s="12">
        <v>67</v>
      </c>
      <c r="P37" s="8" t="s">
        <v>186</v>
      </c>
      <c r="Q37" s="10">
        <v>215</v>
      </c>
      <c r="R37" s="13">
        <f t="shared" si="2"/>
        <v>0</v>
      </c>
      <c r="S37" s="11">
        <f t="shared" si="3"/>
        <v>0</v>
      </c>
      <c r="T37" s="11">
        <f t="shared" si="4"/>
        <v>0</v>
      </c>
      <c r="U37" s="11">
        <f t="shared" si="5"/>
        <v>0</v>
      </c>
      <c r="V37" s="14">
        <f t="shared" si="6"/>
        <v>0</v>
      </c>
    </row>
    <row r="38" spans="1:22" x14ac:dyDescent="0.25">
      <c r="A38" s="50">
        <f>IF('Common Application'!$I$65=E38,'Common Application'!$J$65,0)</f>
        <v>0</v>
      </c>
      <c r="B38" s="27">
        <f>IF('Common Application'!$I$66=E38,'Common Application'!$J$66,0)</f>
        <v>0</v>
      </c>
      <c r="C38" s="15">
        <f>IF('Common Application'!$I$67=E38,'Common Application'!$J$67,0)</f>
        <v>0</v>
      </c>
      <c r="D38" s="16">
        <f t="shared" si="0"/>
        <v>0</v>
      </c>
      <c r="E38" s="5" t="s">
        <v>190</v>
      </c>
      <c r="F38" s="17">
        <v>225</v>
      </c>
      <c r="G38" s="10">
        <v>1.5</v>
      </c>
      <c r="H38" s="8" t="s">
        <v>188</v>
      </c>
      <c r="I38" s="9">
        <v>0.79</v>
      </c>
      <c r="J38" s="9">
        <v>0.21</v>
      </c>
      <c r="K38" s="9">
        <v>0</v>
      </c>
      <c r="L38" s="9">
        <v>0</v>
      </c>
      <c r="M38" s="10">
        <f t="shared" si="1"/>
        <v>0</v>
      </c>
      <c r="N38" s="117" t="s">
        <v>172</v>
      </c>
      <c r="O38" s="12">
        <v>67</v>
      </c>
      <c r="P38" s="8" t="s">
        <v>191</v>
      </c>
      <c r="Q38" s="10">
        <v>23.7</v>
      </c>
      <c r="R38" s="13">
        <f t="shared" si="2"/>
        <v>0</v>
      </c>
      <c r="S38" s="11">
        <f t="shared" si="3"/>
        <v>0</v>
      </c>
      <c r="T38" s="11">
        <f t="shared" si="4"/>
        <v>0</v>
      </c>
      <c r="U38" s="11">
        <f t="shared" si="5"/>
        <v>0</v>
      </c>
      <c r="V38" s="14">
        <f t="shared" si="6"/>
        <v>0</v>
      </c>
    </row>
    <row r="39" spans="1:22" x14ac:dyDescent="0.25">
      <c r="A39" s="50">
        <f>IF('Common Application'!$I$65=E39,'Common Application'!$J$65,0)</f>
        <v>0</v>
      </c>
      <c r="B39" s="27">
        <f>IF('Common Application'!$I$66=E39,'Common Application'!$J$66,0)</f>
        <v>0</v>
      </c>
      <c r="C39" s="15">
        <f>IF('Common Application'!$I$67=E39,'Common Application'!$J$67,0)</f>
        <v>0</v>
      </c>
      <c r="D39" s="16">
        <f t="shared" si="0"/>
        <v>0</v>
      </c>
      <c r="E39" s="5" t="s">
        <v>192</v>
      </c>
      <c r="F39" s="17">
        <v>351</v>
      </c>
      <c r="G39" s="10">
        <v>1.5</v>
      </c>
      <c r="H39" s="8" t="s">
        <v>185</v>
      </c>
      <c r="I39" s="9">
        <v>0.54</v>
      </c>
      <c r="J39" s="9">
        <v>0.44</v>
      </c>
      <c r="K39" s="9">
        <v>0</v>
      </c>
      <c r="L39" s="9">
        <v>0</v>
      </c>
      <c r="M39" s="10">
        <f t="shared" si="1"/>
        <v>0</v>
      </c>
      <c r="N39" s="117" t="s">
        <v>172</v>
      </c>
      <c r="O39" s="12">
        <v>67</v>
      </c>
      <c r="P39" s="8" t="s">
        <v>186</v>
      </c>
      <c r="Q39" s="10">
        <v>215</v>
      </c>
      <c r="R39" s="13">
        <f t="shared" si="2"/>
        <v>0</v>
      </c>
      <c r="S39" s="11">
        <f t="shared" si="3"/>
        <v>0</v>
      </c>
      <c r="T39" s="11">
        <f t="shared" si="4"/>
        <v>0</v>
      </c>
      <c r="U39" s="11">
        <f t="shared" si="5"/>
        <v>0</v>
      </c>
      <c r="V39" s="14">
        <f t="shared" si="6"/>
        <v>0</v>
      </c>
    </row>
    <row r="40" spans="1:22" x14ac:dyDescent="0.25">
      <c r="A40" s="50">
        <f>IF('Common Application'!$I$65=E40,'Common Application'!$J$65,0)</f>
        <v>0</v>
      </c>
      <c r="B40" s="27">
        <f>IF('Common Application'!$I$66=E40,'Common Application'!$J$66,0)</f>
        <v>0</v>
      </c>
      <c r="C40" s="15">
        <f>IF('Common Application'!$I$67=E40,'Common Application'!$J$67,0)</f>
        <v>0</v>
      </c>
      <c r="D40" s="16">
        <f t="shared" si="0"/>
        <v>0</v>
      </c>
      <c r="E40" s="5" t="s">
        <v>193</v>
      </c>
      <c r="F40" s="17">
        <v>370</v>
      </c>
      <c r="G40" s="10">
        <v>1.4</v>
      </c>
      <c r="H40" s="8" t="s">
        <v>194</v>
      </c>
      <c r="I40" s="9">
        <v>0.51</v>
      </c>
      <c r="J40" s="9">
        <v>0.37</v>
      </c>
      <c r="K40" s="9">
        <v>0.03</v>
      </c>
      <c r="L40" s="9">
        <v>0.09</v>
      </c>
      <c r="M40" s="10">
        <f t="shared" si="1"/>
        <v>0</v>
      </c>
      <c r="N40" s="117" t="s">
        <v>178</v>
      </c>
      <c r="O40" s="12">
        <v>96</v>
      </c>
      <c r="P40" s="8" t="s">
        <v>194</v>
      </c>
      <c r="Q40" s="10">
        <v>49.6</v>
      </c>
      <c r="R40" s="13">
        <f t="shared" si="2"/>
        <v>0</v>
      </c>
      <c r="S40" s="11">
        <f t="shared" si="3"/>
        <v>0</v>
      </c>
      <c r="T40" s="11">
        <f t="shared" si="4"/>
        <v>0</v>
      </c>
      <c r="U40" s="11">
        <f t="shared" si="5"/>
        <v>0</v>
      </c>
      <c r="V40" s="14">
        <f t="shared" si="6"/>
        <v>0</v>
      </c>
    </row>
    <row r="41" spans="1:22" x14ac:dyDescent="0.25">
      <c r="A41" s="50">
        <f>IF('Common Application'!$I$65=E41,'Common Application'!$J$65,0)</f>
        <v>0</v>
      </c>
      <c r="B41" s="27">
        <f>IF('Common Application'!$I$66=E41,'Common Application'!$J$66,0)</f>
        <v>0</v>
      </c>
      <c r="C41" s="15">
        <f>IF('Common Application'!$I$67=E41,'Common Application'!$J$67,0)</f>
        <v>0</v>
      </c>
      <c r="D41" s="16">
        <f t="shared" si="0"/>
        <v>0</v>
      </c>
      <c r="E41" s="5" t="s">
        <v>195</v>
      </c>
      <c r="F41" s="17">
        <v>104</v>
      </c>
      <c r="G41" s="10">
        <v>1.3</v>
      </c>
      <c r="H41" s="8" t="s">
        <v>196</v>
      </c>
      <c r="I41" s="9">
        <v>0.56999999999999995</v>
      </c>
      <c r="J41" s="9">
        <v>0.28000000000000003</v>
      </c>
      <c r="K41" s="9">
        <v>0.01</v>
      </c>
      <c r="L41" s="9">
        <v>0.13</v>
      </c>
      <c r="M41" s="10">
        <f t="shared" si="1"/>
        <v>0</v>
      </c>
      <c r="N41" s="118" t="s">
        <v>197</v>
      </c>
      <c r="O41" s="12">
        <v>92</v>
      </c>
      <c r="P41" s="8" t="s">
        <v>175</v>
      </c>
      <c r="Q41" s="10">
        <v>25.7</v>
      </c>
      <c r="R41" s="13">
        <f t="shared" si="2"/>
        <v>0</v>
      </c>
      <c r="S41" s="11">
        <f t="shared" si="3"/>
        <v>0</v>
      </c>
      <c r="T41" s="11">
        <f t="shared" si="4"/>
        <v>0</v>
      </c>
      <c r="U41" s="11">
        <f t="shared" si="5"/>
        <v>0</v>
      </c>
      <c r="V41" s="14">
        <f t="shared" si="6"/>
        <v>0</v>
      </c>
    </row>
    <row r="42" spans="1:22" x14ac:dyDescent="0.25">
      <c r="A42" s="50">
        <f>IF('Common Application'!$I$65=E42,'Common Application'!$J$65,0)</f>
        <v>0</v>
      </c>
      <c r="B42" s="27">
        <f>IF('Common Application'!$I$66=E42,'Common Application'!$J$66,0)</f>
        <v>0</v>
      </c>
      <c r="C42" s="15">
        <f>IF('Common Application'!$I$67=E42,'Common Application'!$J$67,0)</f>
        <v>0</v>
      </c>
      <c r="D42" s="16">
        <f t="shared" si="0"/>
        <v>0</v>
      </c>
      <c r="E42" s="5" t="s">
        <v>198</v>
      </c>
      <c r="F42" s="17">
        <v>94</v>
      </c>
      <c r="G42" s="10">
        <v>1</v>
      </c>
      <c r="H42" s="8" t="s">
        <v>199</v>
      </c>
      <c r="I42" s="9">
        <v>0.54</v>
      </c>
      <c r="J42" s="9">
        <v>0.39</v>
      </c>
      <c r="K42" s="9">
        <v>0.01</v>
      </c>
      <c r="L42" s="9">
        <v>0</v>
      </c>
      <c r="M42" s="10">
        <f t="shared" si="1"/>
        <v>0</v>
      </c>
      <c r="N42" s="118" t="s">
        <v>199</v>
      </c>
      <c r="O42" s="12">
        <v>57</v>
      </c>
      <c r="P42" s="8" t="s">
        <v>199</v>
      </c>
      <c r="Q42" s="10">
        <v>41.7</v>
      </c>
      <c r="R42" s="13">
        <f t="shared" si="2"/>
        <v>0</v>
      </c>
      <c r="S42" s="11">
        <f t="shared" si="3"/>
        <v>0</v>
      </c>
      <c r="T42" s="11">
        <f t="shared" si="4"/>
        <v>0</v>
      </c>
      <c r="U42" s="11">
        <f t="shared" si="5"/>
        <v>0</v>
      </c>
      <c r="V42" s="14">
        <f t="shared" si="6"/>
        <v>0</v>
      </c>
    </row>
    <row r="43" spans="1:22" x14ac:dyDescent="0.25">
      <c r="A43" s="50">
        <f>IF('Common Application'!$I$65=E43,'Common Application'!$J$65,0)</f>
        <v>0</v>
      </c>
      <c r="B43" s="27">
        <f>IF('Common Application'!$I$66=E43,'Common Application'!$J$66,0)</f>
        <v>0</v>
      </c>
      <c r="C43" s="15">
        <f>IF('Common Application'!$I$67=E43,'Common Application'!$J$67,0)</f>
        <v>0</v>
      </c>
      <c r="D43" s="16">
        <f t="shared" si="0"/>
        <v>0</v>
      </c>
      <c r="E43" s="5" t="s">
        <v>200</v>
      </c>
      <c r="F43" s="17">
        <v>89</v>
      </c>
      <c r="G43" s="10">
        <v>1</v>
      </c>
      <c r="H43" s="8" t="s">
        <v>199</v>
      </c>
      <c r="I43" s="9">
        <v>0.54</v>
      </c>
      <c r="J43" s="9">
        <v>0.39</v>
      </c>
      <c r="K43" s="9">
        <v>0.01</v>
      </c>
      <c r="L43" s="9">
        <v>0</v>
      </c>
      <c r="M43" s="10">
        <f t="shared" si="1"/>
        <v>0</v>
      </c>
      <c r="N43" s="118" t="s">
        <v>199</v>
      </c>
      <c r="O43" s="12">
        <v>57</v>
      </c>
      <c r="P43" s="8" t="s">
        <v>199</v>
      </c>
      <c r="Q43" s="10">
        <v>41.7</v>
      </c>
      <c r="R43" s="13">
        <f t="shared" si="2"/>
        <v>0</v>
      </c>
      <c r="S43" s="11">
        <f t="shared" si="3"/>
        <v>0</v>
      </c>
      <c r="T43" s="11">
        <f t="shared" si="4"/>
        <v>0</v>
      </c>
      <c r="U43" s="11">
        <f t="shared" si="5"/>
        <v>0</v>
      </c>
      <c r="V43" s="14">
        <f t="shared" si="6"/>
        <v>0</v>
      </c>
    </row>
    <row r="44" spans="1:22" x14ac:dyDescent="0.25">
      <c r="A44" s="50">
        <f>IF('Common Application'!$I$65=E44,'Common Application'!$J$65,0)</f>
        <v>0</v>
      </c>
      <c r="B44" s="27">
        <f>IF('Common Application'!$I$66=E44,'Common Application'!$J$66,0)</f>
        <v>0</v>
      </c>
      <c r="C44" s="15">
        <f>IF('Common Application'!$I$67=E44,'Common Application'!$J$67,0)</f>
        <v>0</v>
      </c>
      <c r="D44" s="16">
        <f t="shared" si="0"/>
        <v>0</v>
      </c>
      <c r="E44" s="5" t="s">
        <v>201</v>
      </c>
      <c r="F44" s="17">
        <v>227</v>
      </c>
      <c r="G44" s="10">
        <v>1.2</v>
      </c>
      <c r="H44" s="8" t="s">
        <v>194</v>
      </c>
      <c r="I44" s="9">
        <v>0.51</v>
      </c>
      <c r="J44" s="9">
        <v>0.37</v>
      </c>
      <c r="K44" s="9">
        <v>0.03</v>
      </c>
      <c r="L44" s="9">
        <v>0.09</v>
      </c>
      <c r="M44" s="10">
        <f t="shared" si="1"/>
        <v>0</v>
      </c>
      <c r="N44" s="117" t="s">
        <v>202</v>
      </c>
      <c r="O44" s="12">
        <v>75</v>
      </c>
      <c r="P44" s="8" t="s">
        <v>194</v>
      </c>
      <c r="Q44" s="10">
        <v>49.6</v>
      </c>
      <c r="R44" s="13">
        <f t="shared" si="2"/>
        <v>0</v>
      </c>
      <c r="S44" s="11">
        <f t="shared" si="3"/>
        <v>0</v>
      </c>
      <c r="T44" s="11">
        <f t="shared" si="4"/>
        <v>0</v>
      </c>
      <c r="U44" s="11">
        <f t="shared" si="5"/>
        <v>0</v>
      </c>
      <c r="V44" s="14">
        <f t="shared" si="6"/>
        <v>0</v>
      </c>
    </row>
    <row r="45" spans="1:22" x14ac:dyDescent="0.25">
      <c r="A45" s="50">
        <f>IF('Common Application'!$I$65=E45,'Common Application'!$J$65,0)</f>
        <v>0</v>
      </c>
      <c r="B45" s="27">
        <f>IF('Common Application'!$I$66=E45,'Common Application'!$J$66,0)</f>
        <v>0</v>
      </c>
      <c r="C45" s="15">
        <f>IF('Common Application'!$I$67=E45,'Common Application'!$J$67,0)</f>
        <v>0</v>
      </c>
      <c r="D45" s="16">
        <f t="shared" si="0"/>
        <v>0</v>
      </c>
      <c r="E45" s="5" t="s">
        <v>203</v>
      </c>
      <c r="F45" s="17">
        <v>59</v>
      </c>
      <c r="G45" s="10">
        <v>1</v>
      </c>
      <c r="H45" s="8" t="s">
        <v>204</v>
      </c>
      <c r="I45" s="9">
        <v>0.51</v>
      </c>
      <c r="J45" s="9">
        <v>0.37</v>
      </c>
      <c r="K45" s="9">
        <v>0.03</v>
      </c>
      <c r="L45" s="9">
        <v>0.09</v>
      </c>
      <c r="M45" s="10">
        <f t="shared" si="1"/>
        <v>0</v>
      </c>
      <c r="N45" s="117" t="s">
        <v>202</v>
      </c>
      <c r="O45" s="12">
        <v>75</v>
      </c>
      <c r="P45" s="8" t="s">
        <v>205</v>
      </c>
      <c r="Q45" s="10">
        <v>15.6</v>
      </c>
      <c r="R45" s="13">
        <f t="shared" si="2"/>
        <v>0</v>
      </c>
      <c r="S45" s="11">
        <f t="shared" si="3"/>
        <v>0</v>
      </c>
      <c r="T45" s="11">
        <f t="shared" si="4"/>
        <v>0</v>
      </c>
      <c r="U45" s="11">
        <f t="shared" si="5"/>
        <v>0</v>
      </c>
      <c r="V45" s="14">
        <f t="shared" si="6"/>
        <v>0</v>
      </c>
    </row>
    <row r="46" spans="1:22" x14ac:dyDescent="0.25">
      <c r="A46" s="50">
        <f>IF('Common Application'!$I$65=E46,'Common Application'!$J$65,0)</f>
        <v>0</v>
      </c>
      <c r="B46" s="27">
        <f>IF('Common Application'!$I$66=E46,'Common Application'!$J$66,0)</f>
        <v>0</v>
      </c>
      <c r="C46" s="15">
        <f>IF('Common Application'!$I$67=E46,'Common Application'!$J$67,0)</f>
        <v>0</v>
      </c>
      <c r="D46" s="16">
        <f t="shared" si="0"/>
        <v>0</v>
      </c>
      <c r="E46" s="5" t="s">
        <v>206</v>
      </c>
      <c r="F46" s="17">
        <v>73</v>
      </c>
      <c r="G46" s="10">
        <v>1.2</v>
      </c>
      <c r="H46" s="8" t="s">
        <v>205</v>
      </c>
      <c r="I46" s="9">
        <v>0.67</v>
      </c>
      <c r="J46" s="9">
        <v>0.27</v>
      </c>
      <c r="K46" s="9">
        <v>0</v>
      </c>
      <c r="L46" s="9">
        <v>0</v>
      </c>
      <c r="M46" s="10">
        <f t="shared" si="1"/>
        <v>0</v>
      </c>
      <c r="N46" s="117" t="s">
        <v>202</v>
      </c>
      <c r="O46" s="12">
        <v>76</v>
      </c>
      <c r="P46" s="8" t="s">
        <v>205</v>
      </c>
      <c r="Q46" s="10">
        <v>15.6</v>
      </c>
      <c r="R46" s="13">
        <f t="shared" si="2"/>
        <v>0</v>
      </c>
      <c r="S46" s="11">
        <f t="shared" si="3"/>
        <v>0</v>
      </c>
      <c r="T46" s="11">
        <f t="shared" si="4"/>
        <v>0</v>
      </c>
      <c r="U46" s="11">
        <f t="shared" si="5"/>
        <v>0</v>
      </c>
      <c r="V46" s="14">
        <f t="shared" si="6"/>
        <v>0</v>
      </c>
    </row>
    <row r="47" spans="1:22" x14ac:dyDescent="0.25">
      <c r="A47" s="50">
        <f>IF('Common Application'!$I$65=E47,'Common Application'!$J$65,0)</f>
        <v>0</v>
      </c>
      <c r="B47" s="27">
        <f>IF('Common Application'!$I$66=E47,'Common Application'!$J$66,0)</f>
        <v>0</v>
      </c>
      <c r="C47" s="15">
        <f>IF('Common Application'!$I$67=E47,'Common Application'!$J$67,0)</f>
        <v>0</v>
      </c>
      <c r="D47" s="16">
        <f t="shared" si="0"/>
        <v>0</v>
      </c>
      <c r="E47" s="5" t="s">
        <v>207</v>
      </c>
      <c r="F47" s="17">
        <v>52</v>
      </c>
      <c r="G47" s="10">
        <v>1.2</v>
      </c>
      <c r="H47" s="8" t="s">
        <v>196</v>
      </c>
      <c r="I47" s="9">
        <v>0.56999999999999995</v>
      </c>
      <c r="J47" s="9">
        <v>0.28000000000000003</v>
      </c>
      <c r="K47" s="9">
        <v>0.01</v>
      </c>
      <c r="L47" s="9">
        <v>0.13</v>
      </c>
      <c r="M47" s="10">
        <f t="shared" si="1"/>
        <v>0</v>
      </c>
      <c r="N47" s="118" t="s">
        <v>208</v>
      </c>
      <c r="O47" s="12">
        <v>50</v>
      </c>
      <c r="P47" s="8" t="s">
        <v>175</v>
      </c>
      <c r="Q47" s="10">
        <v>25.7</v>
      </c>
      <c r="R47" s="13">
        <f t="shared" si="2"/>
        <v>0</v>
      </c>
      <c r="S47" s="11">
        <f t="shared" si="3"/>
        <v>0</v>
      </c>
      <c r="T47" s="11">
        <f t="shared" si="4"/>
        <v>0</v>
      </c>
      <c r="U47" s="11">
        <f t="shared" si="5"/>
        <v>0</v>
      </c>
      <c r="V47" s="14">
        <f t="shared" si="6"/>
        <v>0</v>
      </c>
    </row>
    <row r="48" spans="1:22" x14ac:dyDescent="0.25">
      <c r="A48" s="50">
        <f>IF('Common Application'!$I$65=E48,'Common Application'!$J$65,0)</f>
        <v>0</v>
      </c>
      <c r="B48" s="27">
        <f>IF('Common Application'!$I$66=E48,'Common Application'!$J$66,0)</f>
        <v>0</v>
      </c>
      <c r="C48" s="15">
        <f>IF('Common Application'!$I$67=E48,'Common Application'!$J$67,0)</f>
        <v>0</v>
      </c>
      <c r="D48" s="16">
        <f t="shared" si="0"/>
        <v>0</v>
      </c>
      <c r="E48" s="5" t="s">
        <v>209</v>
      </c>
      <c r="F48" s="17">
        <v>95</v>
      </c>
      <c r="G48" s="10">
        <v>1.6</v>
      </c>
      <c r="H48" s="8" t="s">
        <v>196</v>
      </c>
      <c r="I48" s="9">
        <v>0.56999999999999995</v>
      </c>
      <c r="J48" s="9">
        <v>0.28000000000000003</v>
      </c>
      <c r="K48" s="9">
        <v>0.01</v>
      </c>
      <c r="L48" s="9">
        <v>0.13</v>
      </c>
      <c r="M48" s="10">
        <f t="shared" si="1"/>
        <v>0</v>
      </c>
      <c r="N48" s="118" t="s">
        <v>197</v>
      </c>
      <c r="O48" s="12">
        <v>92</v>
      </c>
      <c r="P48" s="8" t="s">
        <v>175</v>
      </c>
      <c r="Q48" s="10">
        <v>25.7</v>
      </c>
      <c r="R48" s="13">
        <f t="shared" si="2"/>
        <v>0</v>
      </c>
      <c r="S48" s="11">
        <f t="shared" si="3"/>
        <v>0</v>
      </c>
      <c r="T48" s="11">
        <f t="shared" si="4"/>
        <v>0</v>
      </c>
      <c r="U48" s="11">
        <f t="shared" si="5"/>
        <v>0</v>
      </c>
      <c r="V48" s="14">
        <f t="shared" si="6"/>
        <v>0</v>
      </c>
    </row>
    <row r="49" spans="1:22" x14ac:dyDescent="0.25">
      <c r="A49" s="50">
        <f>IF('Common Application'!$I$65=E49,'Common Application'!$J$65,0)</f>
        <v>0</v>
      </c>
      <c r="B49" s="27">
        <f>IF('Common Application'!$I$66=E49,'Common Application'!$J$66,0)</f>
        <v>0</v>
      </c>
      <c r="C49" s="15">
        <f>IF('Common Application'!$I$67=E49,'Common Application'!$J$67,0)</f>
        <v>0</v>
      </c>
      <c r="D49" s="16">
        <f t="shared" si="0"/>
        <v>0</v>
      </c>
      <c r="E49" s="5" t="s">
        <v>210</v>
      </c>
      <c r="F49" s="17">
        <v>95</v>
      </c>
      <c r="G49" s="10">
        <v>1.6</v>
      </c>
      <c r="H49" s="8" t="s">
        <v>196</v>
      </c>
      <c r="I49" s="9">
        <v>0.56999999999999995</v>
      </c>
      <c r="J49" s="9">
        <v>0.28000000000000003</v>
      </c>
      <c r="K49" s="9">
        <v>0.01</v>
      </c>
      <c r="L49" s="9">
        <v>0.13</v>
      </c>
      <c r="M49" s="10">
        <f t="shared" si="1"/>
        <v>0</v>
      </c>
      <c r="N49" s="118" t="s">
        <v>197</v>
      </c>
      <c r="O49" s="12">
        <v>92</v>
      </c>
      <c r="P49" s="8" t="s">
        <v>175</v>
      </c>
      <c r="Q49" s="10">
        <v>25.7</v>
      </c>
      <c r="R49" s="13">
        <f t="shared" si="2"/>
        <v>0</v>
      </c>
      <c r="S49" s="11">
        <f t="shared" si="3"/>
        <v>0</v>
      </c>
      <c r="T49" s="11">
        <f t="shared" si="4"/>
        <v>0</v>
      </c>
      <c r="U49" s="11">
        <f t="shared" si="5"/>
        <v>0</v>
      </c>
      <c r="V49" s="14">
        <f t="shared" si="6"/>
        <v>0</v>
      </c>
    </row>
    <row r="50" spans="1:22" x14ac:dyDescent="0.25">
      <c r="A50" s="50">
        <f>IF('Common Application'!$I$65=E50,'Common Application'!$J$65,0)</f>
        <v>0.85</v>
      </c>
      <c r="B50" s="27">
        <f>IF('Common Application'!$I$66=E50,'Common Application'!$J$66,0)</f>
        <v>0</v>
      </c>
      <c r="C50" s="15">
        <f>IF('Common Application'!$I$67=E50,'Common Application'!$J$67,0)</f>
        <v>0</v>
      </c>
      <c r="D50" s="16">
        <f t="shared" si="0"/>
        <v>0.85</v>
      </c>
      <c r="E50" s="5" t="s">
        <v>171</v>
      </c>
      <c r="F50" s="17">
        <v>90</v>
      </c>
      <c r="G50" s="10">
        <v>1</v>
      </c>
      <c r="H50" s="8" t="s">
        <v>171</v>
      </c>
      <c r="I50" s="9">
        <v>0.7</v>
      </c>
      <c r="J50" s="9">
        <v>0.23</v>
      </c>
      <c r="K50" s="9">
        <v>0.01</v>
      </c>
      <c r="L50" s="9">
        <v>0.06</v>
      </c>
      <c r="M50" s="10">
        <f t="shared" si="1"/>
        <v>0</v>
      </c>
      <c r="N50" s="117" t="s">
        <v>172</v>
      </c>
      <c r="O50" s="12">
        <v>67</v>
      </c>
      <c r="P50" s="8" t="s">
        <v>171</v>
      </c>
      <c r="Q50" s="10">
        <v>14.6</v>
      </c>
      <c r="R50" s="13">
        <f t="shared" si="2"/>
        <v>0</v>
      </c>
      <c r="S50" s="11">
        <f t="shared" si="3"/>
        <v>76.5</v>
      </c>
      <c r="T50" s="11">
        <f t="shared" si="4"/>
        <v>12.41</v>
      </c>
      <c r="U50" s="11">
        <f t="shared" si="5"/>
        <v>56.949999999999996</v>
      </c>
      <c r="V50" s="14">
        <f t="shared" si="6"/>
        <v>0.85</v>
      </c>
    </row>
    <row r="51" spans="1:22" x14ac:dyDescent="0.25">
      <c r="A51" s="50">
        <f>IF('Common Application'!$I$65=E51,'Common Application'!$J$65,0)</f>
        <v>0</v>
      </c>
      <c r="B51" s="27">
        <f>IF('Common Application'!$I$66=E51,'Common Application'!$J$66,0)</f>
        <v>0</v>
      </c>
      <c r="C51" s="15">
        <f>IF('Common Application'!$I$67=E51,'Common Application'!$J$67,0)</f>
        <v>0</v>
      </c>
      <c r="D51" s="16">
        <f t="shared" si="0"/>
        <v>0</v>
      </c>
      <c r="E51" s="5" t="s">
        <v>211</v>
      </c>
      <c r="F51" s="17">
        <v>95</v>
      </c>
      <c r="G51" s="10">
        <v>1.6</v>
      </c>
      <c r="H51" s="8" t="s">
        <v>196</v>
      </c>
      <c r="I51" s="9">
        <v>0.56999999999999995</v>
      </c>
      <c r="J51" s="9">
        <v>0.28000000000000003</v>
      </c>
      <c r="K51" s="9">
        <v>0.01</v>
      </c>
      <c r="L51" s="9">
        <v>0.13</v>
      </c>
      <c r="M51" s="10">
        <f t="shared" si="1"/>
        <v>0</v>
      </c>
      <c r="N51" s="118" t="s">
        <v>197</v>
      </c>
      <c r="O51" s="12">
        <v>92</v>
      </c>
      <c r="P51" s="8" t="s">
        <v>175</v>
      </c>
      <c r="Q51" s="10">
        <v>25.7</v>
      </c>
      <c r="R51" s="13">
        <f t="shared" si="2"/>
        <v>0</v>
      </c>
      <c r="S51" s="11">
        <f t="shared" si="3"/>
        <v>0</v>
      </c>
      <c r="T51" s="11">
        <f t="shared" si="4"/>
        <v>0</v>
      </c>
      <c r="U51" s="11">
        <f t="shared" si="5"/>
        <v>0</v>
      </c>
      <c r="V51" s="14">
        <f t="shared" si="6"/>
        <v>0</v>
      </c>
    </row>
    <row r="52" spans="1:22" x14ac:dyDescent="0.25">
      <c r="A52" s="50">
        <f>IF('Common Application'!$I$65=E52,'Common Application'!$J$65,0)</f>
        <v>0</v>
      </c>
      <c r="B52" s="27">
        <f>IF('Common Application'!$I$66=E52,'Common Application'!$J$66,0)</f>
        <v>0</v>
      </c>
      <c r="C52" s="15">
        <f>IF('Common Application'!$I$67=E52,'Common Application'!$J$67,0)</f>
        <v>0</v>
      </c>
      <c r="D52" s="16">
        <f t="shared" si="0"/>
        <v>0</v>
      </c>
      <c r="E52" s="5" t="s">
        <v>175</v>
      </c>
      <c r="F52" s="17">
        <v>66</v>
      </c>
      <c r="G52" s="10">
        <v>1.1000000000000001</v>
      </c>
      <c r="H52" s="8" t="s">
        <v>196</v>
      </c>
      <c r="I52" s="9">
        <v>0.56999999999999995</v>
      </c>
      <c r="J52" s="9">
        <v>0.28000000000000003</v>
      </c>
      <c r="K52" s="9">
        <v>0.01</v>
      </c>
      <c r="L52" s="9">
        <v>0.13</v>
      </c>
      <c r="M52" s="10">
        <f t="shared" si="1"/>
        <v>0</v>
      </c>
      <c r="N52" s="118" t="s">
        <v>208</v>
      </c>
      <c r="O52" s="12">
        <v>50</v>
      </c>
      <c r="P52" s="8" t="s">
        <v>175</v>
      </c>
      <c r="Q52" s="10">
        <v>25.7</v>
      </c>
      <c r="R52" s="13">
        <f t="shared" si="2"/>
        <v>0</v>
      </c>
      <c r="S52" s="11">
        <f t="shared" si="3"/>
        <v>0</v>
      </c>
      <c r="T52" s="11">
        <f t="shared" si="4"/>
        <v>0</v>
      </c>
      <c r="U52" s="11">
        <f t="shared" si="5"/>
        <v>0</v>
      </c>
      <c r="V52" s="14">
        <f t="shared" si="6"/>
        <v>0</v>
      </c>
    </row>
    <row r="53" spans="1:22" x14ac:dyDescent="0.25">
      <c r="A53" s="50">
        <f>IF('Common Application'!$I$65=E53,'Common Application'!$J$65,0)</f>
        <v>0</v>
      </c>
      <c r="B53" s="27">
        <f>IF('Common Application'!$I$66=E53,'Common Application'!$J$66,0)</f>
        <v>0</v>
      </c>
      <c r="C53" s="15">
        <f>IF('Common Application'!$I$67=E53,'Common Application'!$J$67,0)</f>
        <v>0</v>
      </c>
      <c r="D53" s="16">
        <f t="shared" si="0"/>
        <v>0</v>
      </c>
      <c r="E53" s="5" t="s">
        <v>212</v>
      </c>
      <c r="F53" s="17">
        <v>90</v>
      </c>
      <c r="G53" s="10">
        <v>1</v>
      </c>
      <c r="H53" s="8" t="s">
        <v>213</v>
      </c>
      <c r="I53" s="9">
        <v>0.55000000000000004</v>
      </c>
      <c r="J53" s="9">
        <v>0.31</v>
      </c>
      <c r="K53" s="9">
        <v>0.02</v>
      </c>
      <c r="L53" s="9">
        <v>0</v>
      </c>
      <c r="M53" s="10">
        <f t="shared" si="1"/>
        <v>0</v>
      </c>
      <c r="N53" s="118" t="s">
        <v>208</v>
      </c>
      <c r="O53" s="12">
        <v>50</v>
      </c>
      <c r="P53" s="8" t="s">
        <v>214</v>
      </c>
      <c r="Q53" s="10">
        <v>42.1</v>
      </c>
      <c r="R53" s="13">
        <f t="shared" si="2"/>
        <v>0</v>
      </c>
      <c r="S53" s="11">
        <f t="shared" si="3"/>
        <v>0</v>
      </c>
      <c r="T53" s="11">
        <f t="shared" si="4"/>
        <v>0</v>
      </c>
      <c r="U53" s="11">
        <f t="shared" si="5"/>
        <v>0</v>
      </c>
      <c r="V53" s="14">
        <f t="shared" si="6"/>
        <v>0</v>
      </c>
    </row>
    <row r="54" spans="1:22" x14ac:dyDescent="0.25">
      <c r="A54" s="50">
        <f>IF('Common Application'!$I$65=E54,'Common Application'!$J$65,0)</f>
        <v>0</v>
      </c>
      <c r="B54" s="27">
        <f>IF('Common Application'!$I$66=E54,'Common Application'!$J$66,0)</f>
        <v>0</v>
      </c>
      <c r="C54" s="15">
        <f>IF('Common Application'!$I$67=E54,'Common Application'!$J$67,0)</f>
        <v>0</v>
      </c>
      <c r="D54" s="16">
        <f t="shared" si="0"/>
        <v>0</v>
      </c>
      <c r="E54" s="5" t="s">
        <v>215</v>
      </c>
      <c r="F54" s="17">
        <v>66</v>
      </c>
      <c r="G54" s="10">
        <v>1.1000000000000001</v>
      </c>
      <c r="H54" s="8" t="s">
        <v>196</v>
      </c>
      <c r="I54" s="9">
        <v>0.56999999999999995</v>
      </c>
      <c r="J54" s="9">
        <v>0.28000000000000003</v>
      </c>
      <c r="K54" s="9">
        <v>0.01</v>
      </c>
      <c r="L54" s="9">
        <v>0.13</v>
      </c>
      <c r="M54" s="10">
        <f t="shared" si="1"/>
        <v>0</v>
      </c>
      <c r="N54" s="118" t="s">
        <v>208</v>
      </c>
      <c r="O54" s="12">
        <v>50</v>
      </c>
      <c r="P54" s="8" t="s">
        <v>175</v>
      </c>
      <c r="Q54" s="10">
        <v>25.7</v>
      </c>
      <c r="R54" s="13">
        <f t="shared" si="2"/>
        <v>0</v>
      </c>
      <c r="S54" s="11">
        <f t="shared" si="3"/>
        <v>0</v>
      </c>
      <c r="T54" s="11">
        <f t="shared" si="4"/>
        <v>0</v>
      </c>
      <c r="U54" s="11">
        <f t="shared" si="5"/>
        <v>0</v>
      </c>
      <c r="V54" s="14">
        <f t="shared" si="6"/>
        <v>0</v>
      </c>
    </row>
    <row r="55" spans="1:22" x14ac:dyDescent="0.25">
      <c r="A55" s="50">
        <f>IF('Common Application'!$I$65=E55,'Common Application'!$J$65,0)</f>
        <v>0</v>
      </c>
      <c r="B55" s="27">
        <f>IF('Common Application'!$I$66=E55,'Common Application'!$J$66,0)</f>
        <v>0</v>
      </c>
      <c r="C55" s="15">
        <f>IF('Common Application'!$I$67=E55,'Common Application'!$J$67,0)</f>
        <v>0</v>
      </c>
      <c r="D55" s="16">
        <f t="shared" si="0"/>
        <v>0</v>
      </c>
      <c r="E55" s="5" t="s">
        <v>216</v>
      </c>
      <c r="F55" s="17">
        <v>46</v>
      </c>
      <c r="G55" s="10">
        <v>1.3</v>
      </c>
      <c r="H55" s="8" t="s">
        <v>217</v>
      </c>
      <c r="I55" s="9">
        <v>0.47</v>
      </c>
      <c r="J55" s="9">
        <v>0.5</v>
      </c>
      <c r="K55" s="9">
        <v>0.03</v>
      </c>
      <c r="L55" s="9">
        <v>0</v>
      </c>
      <c r="M55" s="10">
        <f t="shared" si="1"/>
        <v>0</v>
      </c>
      <c r="N55" s="118" t="s">
        <v>197</v>
      </c>
      <c r="O55" s="12">
        <v>92</v>
      </c>
      <c r="P55" s="8" t="s">
        <v>218</v>
      </c>
      <c r="Q55" s="10">
        <v>7.3</v>
      </c>
      <c r="R55" s="13">
        <f t="shared" si="2"/>
        <v>0</v>
      </c>
      <c r="S55" s="11">
        <f t="shared" si="3"/>
        <v>0</v>
      </c>
      <c r="T55" s="11">
        <f t="shared" si="4"/>
        <v>0</v>
      </c>
      <c r="U55" s="11">
        <f t="shared" si="5"/>
        <v>0</v>
      </c>
      <c r="V55" s="14">
        <f t="shared" si="6"/>
        <v>0</v>
      </c>
    </row>
    <row r="56" spans="1:22" x14ac:dyDescent="0.25">
      <c r="A56" s="50">
        <f>IF('Common Application'!$I$65=E56,'Common Application'!$J$65,0)</f>
        <v>0</v>
      </c>
      <c r="B56" s="27">
        <f>IF('Common Application'!$I$66=E56,'Common Application'!$J$66,0)</f>
        <v>0</v>
      </c>
      <c r="C56" s="15">
        <f>IF('Common Application'!$I$67=E56,'Common Application'!$J$67,0)</f>
        <v>0</v>
      </c>
      <c r="D56" s="16">
        <f t="shared" si="0"/>
        <v>0</v>
      </c>
      <c r="E56" s="5" t="s">
        <v>219</v>
      </c>
      <c r="F56" s="17">
        <v>124</v>
      </c>
      <c r="G56" s="10">
        <v>1</v>
      </c>
      <c r="H56" s="8" t="s">
        <v>220</v>
      </c>
      <c r="I56" s="9">
        <v>0.6</v>
      </c>
      <c r="J56" s="9">
        <v>0.35</v>
      </c>
      <c r="K56" s="9">
        <v>0.05</v>
      </c>
      <c r="L56" s="9">
        <v>0</v>
      </c>
      <c r="M56" s="10">
        <f t="shared" si="1"/>
        <v>0</v>
      </c>
      <c r="N56" s="118" t="s">
        <v>199</v>
      </c>
      <c r="O56" s="12">
        <v>57</v>
      </c>
      <c r="P56" s="8" t="s">
        <v>221</v>
      </c>
      <c r="Q56" s="10">
        <v>60.2</v>
      </c>
      <c r="R56" s="13">
        <f t="shared" si="2"/>
        <v>0</v>
      </c>
      <c r="S56" s="11">
        <f t="shared" si="3"/>
        <v>0</v>
      </c>
      <c r="T56" s="11">
        <f t="shared" si="4"/>
        <v>0</v>
      </c>
      <c r="U56" s="11">
        <f t="shared" si="5"/>
        <v>0</v>
      </c>
      <c r="V56" s="14">
        <f t="shared" si="6"/>
        <v>0</v>
      </c>
    </row>
    <row r="57" spans="1:22" x14ac:dyDescent="0.25">
      <c r="A57" s="50">
        <f>IF('Common Application'!$I$65=E57,'Common Application'!$J$65,0)</f>
        <v>0</v>
      </c>
      <c r="B57" s="27">
        <f>IF('Common Application'!$I$66=E57,'Common Application'!$J$66,0)</f>
        <v>0</v>
      </c>
      <c r="C57" s="15">
        <f>IF('Common Application'!$I$67=E57,'Common Application'!$J$67,0)</f>
        <v>0</v>
      </c>
      <c r="D57" s="16">
        <f t="shared" si="0"/>
        <v>0</v>
      </c>
      <c r="E57" s="5" t="s">
        <v>29</v>
      </c>
      <c r="F57" s="17">
        <v>79</v>
      </c>
      <c r="G57" s="10">
        <v>0.7</v>
      </c>
      <c r="H57" s="8" t="s">
        <v>220</v>
      </c>
      <c r="I57" s="9">
        <v>0.6</v>
      </c>
      <c r="J57" s="9">
        <v>0.35</v>
      </c>
      <c r="K57" s="9">
        <v>0.05</v>
      </c>
      <c r="L57" s="9">
        <v>0</v>
      </c>
      <c r="M57" s="10">
        <f t="shared" si="1"/>
        <v>0</v>
      </c>
      <c r="N57" s="118" t="s">
        <v>222</v>
      </c>
      <c r="O57" s="53">
        <v>56</v>
      </c>
      <c r="P57" s="8" t="s">
        <v>223</v>
      </c>
      <c r="Q57" s="10">
        <v>42</v>
      </c>
      <c r="R57" s="13">
        <f t="shared" si="2"/>
        <v>0</v>
      </c>
      <c r="S57" s="11">
        <f t="shared" si="3"/>
        <v>0</v>
      </c>
      <c r="T57" s="11">
        <f t="shared" si="4"/>
        <v>0</v>
      </c>
      <c r="U57" s="11">
        <f t="shared" si="5"/>
        <v>0</v>
      </c>
      <c r="V57" s="14">
        <f t="shared" si="6"/>
        <v>0</v>
      </c>
    </row>
    <row r="58" spans="1:22" x14ac:dyDescent="0.25">
      <c r="A58" s="54">
        <f>IF('Common Application'!$I$65=E58,'Common Application'!$J$65,0)</f>
        <v>0</v>
      </c>
      <c r="B58" s="55">
        <f>IF('Common Application'!$I$66=E58,'Common Application'!$J$66,0)</f>
        <v>0</v>
      </c>
      <c r="C58" s="56">
        <f>IF('Common Application'!$I$67=E58,'Common Application'!$J$67,0)</f>
        <v>0</v>
      </c>
      <c r="D58" s="57">
        <f t="shared" si="0"/>
        <v>0</v>
      </c>
      <c r="E58" s="58" t="s">
        <v>224</v>
      </c>
      <c r="F58" s="59">
        <v>37.5</v>
      </c>
      <c r="G58" s="60">
        <v>0.7</v>
      </c>
      <c r="H58" s="61" t="s">
        <v>225</v>
      </c>
      <c r="I58" s="62"/>
      <c r="J58" s="62"/>
      <c r="K58" s="62"/>
      <c r="L58" s="62"/>
      <c r="M58" s="60"/>
      <c r="N58" s="119" t="s">
        <v>226</v>
      </c>
      <c r="O58" s="64">
        <v>55</v>
      </c>
      <c r="P58" s="63" t="s">
        <v>226</v>
      </c>
      <c r="Q58" s="60"/>
      <c r="R58" s="65">
        <f t="shared" si="2"/>
        <v>0</v>
      </c>
      <c r="S58" s="66">
        <f t="shared" si="3"/>
        <v>0</v>
      </c>
      <c r="T58" s="66">
        <f t="shared" si="4"/>
        <v>0</v>
      </c>
      <c r="U58" s="66">
        <f t="shared" si="5"/>
        <v>0</v>
      </c>
      <c r="V58" s="67">
        <f t="shared" si="6"/>
        <v>0</v>
      </c>
    </row>
    <row r="59" spans="1:22" x14ac:dyDescent="0.25">
      <c r="A59" s="50">
        <f>IF('Common Application'!$I$65=E59,'Common Application'!$J$65,0)</f>
        <v>0</v>
      </c>
      <c r="B59" s="27">
        <f>IF('Common Application'!$I$66=E59,'Common Application'!$J$66,0)</f>
        <v>0</v>
      </c>
      <c r="C59" s="15">
        <f>IF('Common Application'!$I$67=E59,'Common Application'!$J$67,0)</f>
        <v>0</v>
      </c>
      <c r="D59" s="16">
        <f t="shared" si="0"/>
        <v>0</v>
      </c>
      <c r="E59" s="5" t="s">
        <v>227</v>
      </c>
      <c r="F59" s="17">
        <v>47</v>
      </c>
      <c r="G59" s="10">
        <v>1.5</v>
      </c>
      <c r="H59" s="8" t="s">
        <v>228</v>
      </c>
      <c r="I59" s="9">
        <v>0.77</v>
      </c>
      <c r="J59" s="9">
        <v>0.2</v>
      </c>
      <c r="K59" s="9">
        <v>0.02</v>
      </c>
      <c r="L59" s="9">
        <v>0</v>
      </c>
      <c r="M59" s="10">
        <f t="shared" ref="M59:M66" si="7">(F59*I59*$E$69)+(F59*J59*$F$69)+(F59*K59*$G$69)+(F59*L59*$H$69)</f>
        <v>0</v>
      </c>
      <c r="N59" s="117" t="s">
        <v>172</v>
      </c>
      <c r="O59" s="12">
        <v>67</v>
      </c>
      <c r="P59" s="8" t="s">
        <v>229</v>
      </c>
      <c r="Q59" s="10">
        <v>8</v>
      </c>
      <c r="R59" s="13">
        <f t="shared" si="2"/>
        <v>0</v>
      </c>
      <c r="S59" s="11">
        <f t="shared" si="3"/>
        <v>0</v>
      </c>
      <c r="T59" s="11">
        <f t="shared" si="4"/>
        <v>0</v>
      </c>
      <c r="U59" s="11">
        <f t="shared" si="5"/>
        <v>0</v>
      </c>
      <c r="V59" s="14">
        <f t="shared" si="6"/>
        <v>0</v>
      </c>
    </row>
    <row r="60" spans="1:22" x14ac:dyDescent="0.25">
      <c r="A60" s="50">
        <f>IF('Common Application'!$I$65=E60,'Common Application'!$J$65,0)</f>
        <v>0</v>
      </c>
      <c r="B60" s="27">
        <f>IF('Common Application'!$I$66=E60,'Common Application'!$J$66,0)</f>
        <v>0</v>
      </c>
      <c r="C60" s="15">
        <f>IF('Common Application'!$I$67=E60,'Common Application'!$J$67,0)</f>
        <v>0</v>
      </c>
      <c r="D60" s="16">
        <f t="shared" si="0"/>
        <v>0</v>
      </c>
      <c r="E60" s="5" t="s">
        <v>230</v>
      </c>
      <c r="F60" s="17">
        <v>192</v>
      </c>
      <c r="G60" s="10">
        <v>1.5</v>
      </c>
      <c r="H60" s="8" t="s">
        <v>228</v>
      </c>
      <c r="I60" s="9">
        <v>0.77</v>
      </c>
      <c r="J60" s="9">
        <v>0.2</v>
      </c>
      <c r="K60" s="9">
        <v>0.02</v>
      </c>
      <c r="L60" s="9">
        <v>0</v>
      </c>
      <c r="M60" s="10">
        <f t="shared" si="7"/>
        <v>0</v>
      </c>
      <c r="N60" s="117" t="s">
        <v>172</v>
      </c>
      <c r="O60" s="12">
        <v>67</v>
      </c>
      <c r="P60" s="8" t="s">
        <v>229</v>
      </c>
      <c r="Q60" s="10">
        <v>8</v>
      </c>
      <c r="R60" s="13">
        <f t="shared" si="2"/>
        <v>0</v>
      </c>
      <c r="S60" s="11">
        <f t="shared" si="3"/>
        <v>0</v>
      </c>
      <c r="T60" s="11">
        <f t="shared" si="4"/>
        <v>0</v>
      </c>
      <c r="U60" s="11">
        <f t="shared" si="5"/>
        <v>0</v>
      </c>
      <c r="V60" s="14">
        <f t="shared" si="6"/>
        <v>0</v>
      </c>
    </row>
    <row r="61" spans="1:22" x14ac:dyDescent="0.25">
      <c r="A61" s="50">
        <f>IF('Common Application'!$I$65=E61,'Common Application'!$J$65,0)</f>
        <v>0</v>
      </c>
      <c r="B61" s="27">
        <f>IF('Common Application'!$I$66=E61,'Common Application'!$J$66,0)</f>
        <v>0</v>
      </c>
      <c r="C61" s="15">
        <f>IF('Common Application'!$I$67=E61,'Common Application'!$J$67,0)</f>
        <v>0</v>
      </c>
      <c r="D61" s="16">
        <f t="shared" si="0"/>
        <v>0</v>
      </c>
      <c r="E61" s="5" t="s">
        <v>36</v>
      </c>
      <c r="F61" s="17">
        <v>72</v>
      </c>
      <c r="G61" s="10">
        <v>1.5</v>
      </c>
      <c r="H61" s="8" t="s">
        <v>228</v>
      </c>
      <c r="I61" s="9">
        <v>0.77</v>
      </c>
      <c r="J61" s="9">
        <v>0.2</v>
      </c>
      <c r="K61" s="9">
        <v>0.02</v>
      </c>
      <c r="L61" s="9">
        <v>0</v>
      </c>
      <c r="M61" s="10">
        <f t="shared" si="7"/>
        <v>0</v>
      </c>
      <c r="N61" s="117" t="s">
        <v>172</v>
      </c>
      <c r="O61" s="12">
        <v>67</v>
      </c>
      <c r="P61" s="8" t="s">
        <v>229</v>
      </c>
      <c r="Q61" s="10">
        <v>8</v>
      </c>
      <c r="R61" s="13">
        <f t="shared" si="2"/>
        <v>0</v>
      </c>
      <c r="S61" s="11">
        <f t="shared" si="3"/>
        <v>0</v>
      </c>
      <c r="T61" s="11">
        <f t="shared" si="4"/>
        <v>0</v>
      </c>
      <c r="U61" s="11">
        <f t="shared" si="5"/>
        <v>0</v>
      </c>
      <c r="V61" s="14">
        <f t="shared" si="6"/>
        <v>0</v>
      </c>
    </row>
    <row r="62" spans="1:22" x14ac:dyDescent="0.25">
      <c r="A62" s="50">
        <f>IF('Common Application'!$I$65=E62,'Common Application'!$J$65,0)</f>
        <v>0</v>
      </c>
      <c r="B62" s="27">
        <f>IF('Common Application'!$I$66=E62,'Common Application'!$J$66,0)</f>
        <v>0</v>
      </c>
      <c r="C62" s="15">
        <f>IF('Common Application'!$I$67=E62,'Common Application'!$J$67,0)</f>
        <v>0</v>
      </c>
      <c r="D62" s="16">
        <f t="shared" si="0"/>
        <v>0</v>
      </c>
      <c r="E62" s="5" t="s">
        <v>231</v>
      </c>
      <c r="F62" s="17">
        <v>107</v>
      </c>
      <c r="G62" s="10">
        <v>1.5</v>
      </c>
      <c r="H62" s="8" t="s">
        <v>232</v>
      </c>
      <c r="I62" s="9">
        <v>0.66</v>
      </c>
      <c r="J62" s="9">
        <v>0.34</v>
      </c>
      <c r="K62" s="9">
        <v>0</v>
      </c>
      <c r="L62" s="9">
        <v>0</v>
      </c>
      <c r="M62" s="10">
        <f t="shared" si="7"/>
        <v>0</v>
      </c>
      <c r="N62" s="117" t="s">
        <v>172</v>
      </c>
      <c r="O62" s="12">
        <v>67</v>
      </c>
      <c r="P62" s="8" t="s">
        <v>232</v>
      </c>
      <c r="Q62" s="10">
        <v>11.8</v>
      </c>
      <c r="R62" s="13">
        <f t="shared" si="2"/>
        <v>0</v>
      </c>
      <c r="S62" s="11">
        <f t="shared" si="3"/>
        <v>0</v>
      </c>
      <c r="T62" s="11">
        <f t="shared" si="4"/>
        <v>0</v>
      </c>
      <c r="U62" s="11">
        <f t="shared" si="5"/>
        <v>0</v>
      </c>
      <c r="V62" s="14">
        <f t="shared" si="6"/>
        <v>0</v>
      </c>
    </row>
    <row r="63" spans="1:22" x14ac:dyDescent="0.25">
      <c r="A63" s="50">
        <f>IF('Common Application'!$I$65=E63,'Common Application'!$J$65,0)</f>
        <v>0</v>
      </c>
      <c r="B63" s="27">
        <f>IF('Common Application'!$I$66=E63,'Common Application'!$J$66,0)</f>
        <v>0</v>
      </c>
      <c r="C63" s="15">
        <f>IF('Common Application'!$I$67=E63,'Common Application'!$J$67,0)</f>
        <v>0</v>
      </c>
      <c r="D63" s="16">
        <f t="shared" si="0"/>
        <v>0</v>
      </c>
      <c r="E63" s="5" t="s">
        <v>233</v>
      </c>
      <c r="F63" s="17">
        <v>31</v>
      </c>
      <c r="G63" s="10">
        <v>0.8</v>
      </c>
      <c r="H63" s="8" t="s">
        <v>234</v>
      </c>
      <c r="I63" s="9">
        <v>0.66</v>
      </c>
      <c r="J63" s="9">
        <v>0.32</v>
      </c>
      <c r="K63" s="9">
        <v>0</v>
      </c>
      <c r="L63" s="9">
        <v>0</v>
      </c>
      <c r="M63" s="10">
        <f t="shared" si="7"/>
        <v>0</v>
      </c>
      <c r="N63" s="117" t="s">
        <v>172</v>
      </c>
      <c r="O63" s="12">
        <v>67</v>
      </c>
      <c r="P63" s="8" t="s">
        <v>234</v>
      </c>
      <c r="Q63" s="10">
        <v>3.4</v>
      </c>
      <c r="R63" s="13">
        <f t="shared" si="2"/>
        <v>0</v>
      </c>
      <c r="S63" s="11">
        <f t="shared" si="3"/>
        <v>0</v>
      </c>
      <c r="T63" s="11">
        <f t="shared" si="4"/>
        <v>0</v>
      </c>
      <c r="U63" s="11">
        <f t="shared" si="5"/>
        <v>0</v>
      </c>
      <c r="V63" s="14">
        <f t="shared" si="6"/>
        <v>0</v>
      </c>
    </row>
    <row r="64" spans="1:22" x14ac:dyDescent="0.25">
      <c r="A64" s="50">
        <f>IF('Common Application'!$I$65=E64,'Common Application'!$J$65,0)</f>
        <v>0</v>
      </c>
      <c r="B64" s="27">
        <f>IF('Common Application'!$I$66=E64,'Common Application'!$J$66,0)</f>
        <v>0</v>
      </c>
      <c r="C64" s="15">
        <f>IF('Common Application'!$I$67=E64,'Common Application'!$J$67,0)</f>
        <v>0</v>
      </c>
      <c r="D64" s="16">
        <f t="shared" si="0"/>
        <v>0</v>
      </c>
      <c r="E64" s="5" t="s">
        <v>235</v>
      </c>
      <c r="F64" s="17">
        <v>77</v>
      </c>
      <c r="G64" s="10">
        <v>1.4</v>
      </c>
      <c r="H64" s="8" t="s">
        <v>236</v>
      </c>
      <c r="I64" s="9">
        <v>0.47</v>
      </c>
      <c r="J64" s="9">
        <v>0.45</v>
      </c>
      <c r="K64" s="9">
        <v>0.06</v>
      </c>
      <c r="L64" s="9">
        <v>0</v>
      </c>
      <c r="M64" s="10">
        <f t="shared" si="7"/>
        <v>0</v>
      </c>
      <c r="N64" s="117" t="s">
        <v>172</v>
      </c>
      <c r="O64" s="12">
        <v>67</v>
      </c>
      <c r="P64" s="8" t="s">
        <v>237</v>
      </c>
      <c r="Q64" s="10">
        <v>12.6</v>
      </c>
      <c r="R64" s="13">
        <f t="shared" si="2"/>
        <v>0</v>
      </c>
      <c r="S64" s="11">
        <f t="shared" si="3"/>
        <v>0</v>
      </c>
      <c r="T64" s="11">
        <f t="shared" si="4"/>
        <v>0</v>
      </c>
      <c r="U64" s="11">
        <f t="shared" si="5"/>
        <v>0</v>
      </c>
      <c r="V64" s="14">
        <f t="shared" si="6"/>
        <v>0</v>
      </c>
    </row>
    <row r="65" spans="1:22" x14ac:dyDescent="0.25">
      <c r="A65" s="50">
        <f>IF('Common Application'!$I$65=E65,'Common Application'!$J$65,0)</f>
        <v>0</v>
      </c>
      <c r="B65" s="27">
        <f>IF('Common Application'!$I$66=E65,'Common Application'!$J$66,0)</f>
        <v>0.15</v>
      </c>
      <c r="C65" s="15">
        <f>IF('Common Application'!$I$67=E65,'Common Application'!$J$67,0)</f>
        <v>0</v>
      </c>
      <c r="D65" s="16">
        <f t="shared" si="0"/>
        <v>0.15</v>
      </c>
      <c r="E65" s="5" t="s">
        <v>238</v>
      </c>
      <c r="F65" s="17">
        <v>26</v>
      </c>
      <c r="G65" s="10">
        <v>0.8</v>
      </c>
      <c r="H65" s="8" t="s">
        <v>234</v>
      </c>
      <c r="I65" s="9">
        <v>0.66</v>
      </c>
      <c r="J65" s="9">
        <v>0.32</v>
      </c>
      <c r="K65" s="9">
        <v>0</v>
      </c>
      <c r="L65" s="9">
        <v>0</v>
      </c>
      <c r="M65" s="10">
        <f t="shared" si="7"/>
        <v>0</v>
      </c>
      <c r="N65" s="117" t="s">
        <v>172</v>
      </c>
      <c r="O65" s="12">
        <v>67</v>
      </c>
      <c r="P65" s="8" t="s">
        <v>234</v>
      </c>
      <c r="Q65" s="10">
        <v>3.4</v>
      </c>
      <c r="R65" s="13">
        <f t="shared" si="2"/>
        <v>0</v>
      </c>
      <c r="S65" s="11">
        <f t="shared" si="3"/>
        <v>3.9</v>
      </c>
      <c r="T65" s="11">
        <f t="shared" si="4"/>
        <v>0.51</v>
      </c>
      <c r="U65" s="11">
        <f t="shared" si="5"/>
        <v>10.049999999999999</v>
      </c>
      <c r="V65" s="14">
        <f t="shared" si="6"/>
        <v>0.12</v>
      </c>
    </row>
    <row r="66" spans="1:22" ht="15.75" thickBot="1" x14ac:dyDescent="0.3">
      <c r="A66" s="51">
        <f>IF('Common Application'!$I$65=E66,'Common Application'!$J$65,0)</f>
        <v>0</v>
      </c>
      <c r="B66" s="38">
        <f>IF('Common Application'!$I$66=E66,'Common Application'!$J$66,0)</f>
        <v>0</v>
      </c>
      <c r="C66" s="52">
        <f>IF('Common Application'!$I$67=E66,'Common Application'!$J$67,0)</f>
        <v>0</v>
      </c>
      <c r="D66" s="39">
        <f t="shared" si="0"/>
        <v>0</v>
      </c>
      <c r="E66" s="40" t="s">
        <v>239</v>
      </c>
      <c r="F66" s="41">
        <v>127</v>
      </c>
      <c r="G66" s="42">
        <v>0.8</v>
      </c>
      <c r="H66" s="43" t="s">
        <v>234</v>
      </c>
      <c r="I66" s="44">
        <v>0.66</v>
      </c>
      <c r="J66" s="44">
        <v>0.32</v>
      </c>
      <c r="K66" s="44">
        <v>0</v>
      </c>
      <c r="L66" s="44">
        <v>0</v>
      </c>
      <c r="M66" s="45">
        <f t="shared" si="7"/>
        <v>0</v>
      </c>
      <c r="N66" s="120" t="s">
        <v>172</v>
      </c>
      <c r="O66" s="47">
        <v>67</v>
      </c>
      <c r="P66" s="43" t="s">
        <v>234</v>
      </c>
      <c r="Q66" s="45">
        <v>3.4</v>
      </c>
      <c r="R66" s="48">
        <f t="shared" si="2"/>
        <v>0</v>
      </c>
      <c r="S66" s="46">
        <f t="shared" si="3"/>
        <v>0</v>
      </c>
      <c r="T66" s="46">
        <f t="shared" si="4"/>
        <v>0</v>
      </c>
      <c r="U66" s="46">
        <f t="shared" si="5"/>
        <v>0</v>
      </c>
      <c r="V66" s="49">
        <f t="shared" si="6"/>
        <v>0</v>
      </c>
    </row>
    <row r="67" spans="1:22" ht="16.5" thickTop="1" thickBot="1" x14ac:dyDescent="0.3">
      <c r="A67" s="18"/>
      <c r="B67" s="18"/>
      <c r="C67" s="19" t="s">
        <v>240</v>
      </c>
      <c r="D67" s="20">
        <f>SUM(D27:D66)</f>
        <v>1</v>
      </c>
      <c r="E67" s="18"/>
      <c r="F67" s="18"/>
      <c r="G67" s="18"/>
      <c r="H67" s="18"/>
      <c r="I67" s="18"/>
      <c r="J67" s="18"/>
      <c r="K67" s="18"/>
      <c r="L67" s="18"/>
      <c r="M67" s="18"/>
      <c r="N67" s="121"/>
      <c r="O67" s="18"/>
      <c r="P67" s="18"/>
      <c r="Q67" s="35" t="s">
        <v>240</v>
      </c>
      <c r="R67" s="36">
        <f>SUM(R27:R66)</f>
        <v>0</v>
      </c>
      <c r="S67" s="36">
        <f>SUM(S27:S66)</f>
        <v>80.400000000000006</v>
      </c>
      <c r="T67" s="36">
        <f>SUM(T27:T66)</f>
        <v>12.92</v>
      </c>
      <c r="U67" s="36">
        <f>SUM(U27:U66)</f>
        <v>67</v>
      </c>
      <c r="V67" s="37">
        <f>SUM(V27:V66)</f>
        <v>0.97</v>
      </c>
    </row>
    <row r="71" spans="1:22" x14ac:dyDescent="0.25">
      <c r="C71" s="128" t="s">
        <v>498</v>
      </c>
      <c r="D71" s="128"/>
      <c r="E71" s="128"/>
      <c r="H71" s="123" t="s">
        <v>483</v>
      </c>
      <c r="I71" s="124"/>
    </row>
    <row r="72" spans="1:22" x14ac:dyDescent="0.25">
      <c r="C72" s="125" t="s">
        <v>499</v>
      </c>
      <c r="D72" s="130" t="s">
        <v>500</v>
      </c>
      <c r="E72" s="125"/>
      <c r="H72" s="125" t="s">
        <v>484</v>
      </c>
      <c r="I72" s="126" t="s">
        <v>485</v>
      </c>
    </row>
    <row r="73" spans="1:22" x14ac:dyDescent="0.25">
      <c r="C73" s="127" t="s">
        <v>156</v>
      </c>
      <c r="D73" s="129">
        <v>0.11330763094921563</v>
      </c>
      <c r="E73" s="128"/>
      <c r="H73" s="127" t="s">
        <v>486</v>
      </c>
      <c r="I73" s="127">
        <v>1</v>
      </c>
    </row>
    <row r="74" spans="1:22" x14ac:dyDescent="0.25">
      <c r="C74" s="127" t="s">
        <v>501</v>
      </c>
      <c r="D74" s="129">
        <v>9.5049999999999996E-2</v>
      </c>
      <c r="E74" s="128"/>
      <c r="H74" s="127" t="s">
        <v>487</v>
      </c>
      <c r="I74" s="127">
        <v>1000</v>
      </c>
    </row>
    <row r="75" spans="1:22" x14ac:dyDescent="0.25">
      <c r="C75" s="127" t="s">
        <v>467</v>
      </c>
      <c r="D75" s="129">
        <v>5.3109999999999997E-2</v>
      </c>
      <c r="E75" s="128"/>
      <c r="H75" s="127" t="s">
        <v>488</v>
      </c>
      <c r="I75" s="127">
        <v>947.81700000000001</v>
      </c>
    </row>
    <row r="76" spans="1:22" x14ac:dyDescent="0.25">
      <c r="C76" s="127" t="s">
        <v>502</v>
      </c>
      <c r="D76" s="129">
        <v>6.4250000000000002E-2</v>
      </c>
      <c r="E76" s="128"/>
      <c r="H76" s="127" t="s">
        <v>476</v>
      </c>
      <c r="I76" s="127">
        <v>3.41214</v>
      </c>
    </row>
    <row r="77" spans="1:22" x14ac:dyDescent="0.25">
      <c r="C77" s="127" t="s">
        <v>503</v>
      </c>
      <c r="D77" s="129">
        <v>7.4209999999999998E-2</v>
      </c>
      <c r="E77" s="128"/>
      <c r="H77" s="127" t="s">
        <v>489</v>
      </c>
      <c r="I77" s="127">
        <v>3412.14</v>
      </c>
    </row>
    <row r="78" spans="1:22" x14ac:dyDescent="0.25">
      <c r="C78" s="127" t="s">
        <v>479</v>
      </c>
      <c r="D78" s="129">
        <v>6.6400000000000001E-2</v>
      </c>
      <c r="E78" s="128"/>
      <c r="H78" s="127" t="s">
        <v>490</v>
      </c>
      <c r="I78" s="127">
        <v>1.194</v>
      </c>
    </row>
    <row r="79" spans="1:22" x14ac:dyDescent="0.25">
      <c r="C79" s="127" t="s">
        <v>478</v>
      </c>
      <c r="D79" s="129">
        <v>5.2700000000000004E-2</v>
      </c>
      <c r="E79" s="128"/>
      <c r="H79" s="127" t="s">
        <v>491</v>
      </c>
      <c r="I79" s="127">
        <v>1194</v>
      </c>
    </row>
    <row r="80" spans="1:22" x14ac:dyDescent="0.25">
      <c r="C80" s="127" t="s">
        <v>473</v>
      </c>
      <c r="D80" s="129">
        <v>7.3889999999999997E-2</v>
      </c>
      <c r="E80" s="128"/>
      <c r="H80" s="127" t="s">
        <v>492</v>
      </c>
      <c r="I80" s="127">
        <v>1194000</v>
      </c>
    </row>
    <row r="81" spans="3:9" x14ac:dyDescent="0.25">
      <c r="C81" s="127" t="s">
        <v>472</v>
      </c>
      <c r="D81" s="129">
        <v>4.931E-2</v>
      </c>
      <c r="E81" s="128"/>
      <c r="H81" s="127" t="s">
        <v>477</v>
      </c>
      <c r="I81" s="127">
        <v>100</v>
      </c>
    </row>
    <row r="82" spans="3:9" x14ac:dyDescent="0.25">
      <c r="H82" s="127" t="s">
        <v>493</v>
      </c>
      <c r="I82" s="127">
        <v>2.6320000000000001</v>
      </c>
    </row>
    <row r="83" spans="3:9" x14ac:dyDescent="0.25">
      <c r="H83" s="127" t="s">
        <v>471</v>
      </c>
      <c r="I83" s="127">
        <v>17480</v>
      </c>
    </row>
    <row r="84" spans="3:9" x14ac:dyDescent="0.25">
      <c r="H84" s="127" t="s">
        <v>494</v>
      </c>
      <c r="I84" s="127">
        <v>12</v>
      </c>
    </row>
    <row r="85" spans="3:9" x14ac:dyDescent="0.25">
      <c r="H85" s="127" t="s">
        <v>495</v>
      </c>
      <c r="I85" s="127">
        <v>1.026</v>
      </c>
    </row>
    <row r="86" spans="3:9" x14ac:dyDescent="0.25">
      <c r="H86" s="127" t="s">
        <v>496</v>
      </c>
      <c r="I86" s="127">
        <v>102.6</v>
      </c>
    </row>
    <row r="87" spans="3:9" x14ac:dyDescent="0.25">
      <c r="H87" s="127" t="s">
        <v>497</v>
      </c>
      <c r="I87" s="127">
        <v>1026</v>
      </c>
    </row>
    <row r="88" spans="3:9" x14ac:dyDescent="0.25">
      <c r="H88" s="127" t="s">
        <v>474</v>
      </c>
      <c r="I88" s="127">
        <v>36.302999999999997</v>
      </c>
    </row>
  </sheetData>
  <sortState xmlns:xlrd2="http://schemas.microsoft.com/office/spreadsheetml/2017/richdata2" ref="E2:E11">
    <sortCondition ref="E2:E11"/>
  </sortState>
  <mergeCells count="29">
    <mergeCell ref="Q24:Q26"/>
    <mergeCell ref="A20:C23"/>
    <mergeCell ref="E20:G23"/>
    <mergeCell ref="H20:M20"/>
    <mergeCell ref="J24:J26"/>
    <mergeCell ref="K24:K26"/>
    <mergeCell ref="L24:L26"/>
    <mergeCell ref="N20:O23"/>
    <mergeCell ref="P20:Q23"/>
    <mergeCell ref="I24:I26"/>
    <mergeCell ref="F24:F26"/>
    <mergeCell ref="G24:G26"/>
    <mergeCell ref="H24:H26"/>
    <mergeCell ref="R24:R26"/>
    <mergeCell ref="R20:V23"/>
    <mergeCell ref="H21:M22"/>
    <mergeCell ref="A24:A26"/>
    <mergeCell ref="B24:B26"/>
    <mergeCell ref="C24:C26"/>
    <mergeCell ref="D24:D26"/>
    <mergeCell ref="E24:E26"/>
    <mergeCell ref="S24:S26"/>
    <mergeCell ref="T24:T26"/>
    <mergeCell ref="U24:U26"/>
    <mergeCell ref="V24:V26"/>
    <mergeCell ref="M24:M26"/>
    <mergeCell ref="N24:N26"/>
    <mergeCell ref="O24:O26"/>
    <mergeCell ref="P24:P26"/>
  </mergeCells>
  <dataValidations count="1">
    <dataValidation allowBlank="1" showErrorMessage="1" sqref="A27:D66"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A55"/>
  <sheetViews>
    <sheetView topLeftCell="A31" zoomScaleNormal="100" workbookViewId="0">
      <selection activeCell="D25" sqref="D25"/>
    </sheetView>
  </sheetViews>
  <sheetFormatPr defaultColWidth="8.85546875" defaultRowHeight="12.75" x14ac:dyDescent="0.25"/>
  <cols>
    <col min="1" max="1" width="8.85546875" style="21"/>
    <col min="2" max="2" width="4.140625" style="23" customWidth="1"/>
    <col min="3" max="3" width="66.85546875" style="23" customWidth="1"/>
    <col min="4" max="4" width="18.85546875" style="24" customWidth="1"/>
    <col min="5" max="5" width="18.85546875" style="25" customWidth="1"/>
    <col min="6" max="6" width="71.85546875" style="26" customWidth="1"/>
    <col min="7" max="27" width="8.85546875" style="21"/>
    <col min="28" max="31" width="8.85546875" style="23"/>
    <col min="32" max="32" width="26.140625" style="23" customWidth="1"/>
    <col min="33" max="34" width="8.85546875" style="23"/>
    <col min="35" max="35" width="16.85546875" style="23" customWidth="1"/>
    <col min="36" max="39" width="8.85546875" style="23"/>
    <col min="40" max="40" width="10.140625" style="23" customWidth="1"/>
    <col min="41" max="41" width="22.42578125" style="23" customWidth="1"/>
    <col min="42" max="42" width="8.85546875" style="23"/>
    <col min="43" max="43" width="21" style="23" customWidth="1"/>
    <col min="44" max="44" width="8.85546875" style="23"/>
    <col min="45" max="46" width="10.140625" style="23" customWidth="1"/>
    <col min="47" max="47" width="10.42578125" style="23" customWidth="1"/>
    <col min="48" max="48" width="8.85546875" style="23"/>
    <col min="49" max="49" width="9.85546875" style="23" customWidth="1"/>
    <col min="50" max="16384" width="8.85546875" style="23"/>
  </cols>
  <sheetData>
    <row r="1" spans="2:6" ht="43.5" customHeight="1" thickBot="1" x14ac:dyDescent="0.3">
      <c r="B1" s="33" t="s">
        <v>241</v>
      </c>
      <c r="C1" s="28"/>
      <c r="D1" s="29"/>
      <c r="E1" s="28"/>
      <c r="F1" s="32"/>
    </row>
    <row r="2" spans="2:6" x14ac:dyDescent="0.25">
      <c r="B2" s="75" t="s">
        <v>242</v>
      </c>
      <c r="C2" s="76"/>
      <c r="D2" s="76"/>
      <c r="E2" s="76"/>
      <c r="F2" s="77"/>
    </row>
    <row r="3" spans="2:6" ht="15.6" customHeight="1" x14ac:dyDescent="0.25">
      <c r="B3" s="78"/>
      <c r="C3" s="79" t="s">
        <v>243</v>
      </c>
      <c r="D3" s="79" t="s">
        <v>244</v>
      </c>
      <c r="E3" s="79"/>
      <c r="F3" s="80" t="s">
        <v>245</v>
      </c>
    </row>
    <row r="4" spans="2:6" x14ac:dyDescent="0.25">
      <c r="B4" s="78"/>
      <c r="C4" s="79" t="s">
        <v>246</v>
      </c>
      <c r="D4" s="79" t="s">
        <v>244</v>
      </c>
      <c r="E4" s="79"/>
      <c r="F4" s="81"/>
    </row>
    <row r="5" spans="2:6" x14ac:dyDescent="0.25">
      <c r="B5" s="78"/>
      <c r="C5" s="79" t="s">
        <v>247</v>
      </c>
      <c r="D5" s="79"/>
      <c r="E5" s="79"/>
      <c r="F5" s="82" t="s">
        <v>248</v>
      </c>
    </row>
    <row r="6" spans="2:6" x14ac:dyDescent="0.25">
      <c r="B6" s="78"/>
      <c r="C6" s="79" t="s">
        <v>249</v>
      </c>
      <c r="D6" s="79"/>
      <c r="E6" s="79"/>
      <c r="F6" s="81"/>
    </row>
    <row r="7" spans="2:6" x14ac:dyDescent="0.25">
      <c r="B7" s="78"/>
      <c r="C7" s="79" t="s">
        <v>250</v>
      </c>
      <c r="D7" s="79"/>
      <c r="E7" s="79"/>
      <c r="F7" s="81"/>
    </row>
    <row r="8" spans="2:6" x14ac:dyDescent="0.25">
      <c r="B8" s="78"/>
      <c r="C8" s="79" t="s">
        <v>251</v>
      </c>
      <c r="D8" s="79"/>
      <c r="E8" s="79"/>
      <c r="F8" s="81"/>
    </row>
    <row r="9" spans="2:6" x14ac:dyDescent="0.25">
      <c r="B9" s="78"/>
      <c r="C9" s="79" t="s">
        <v>252</v>
      </c>
      <c r="D9" s="79"/>
      <c r="E9" s="79"/>
      <c r="F9" s="81"/>
    </row>
    <row r="10" spans="2:6" x14ac:dyDescent="0.25">
      <c r="B10" s="78"/>
      <c r="C10" s="79" t="s">
        <v>74</v>
      </c>
      <c r="D10" s="83" t="s">
        <v>253</v>
      </c>
      <c r="E10" s="83"/>
      <c r="F10" s="81"/>
    </row>
    <row r="11" spans="2:6" x14ac:dyDescent="0.25">
      <c r="B11" s="78"/>
      <c r="C11" s="79" t="s">
        <v>254</v>
      </c>
      <c r="D11" s="83" t="s">
        <v>253</v>
      </c>
      <c r="E11" s="83"/>
      <c r="F11" s="81"/>
    </row>
    <row r="12" spans="2:6" x14ac:dyDescent="0.25">
      <c r="B12" s="78"/>
      <c r="C12" s="79" t="s">
        <v>255</v>
      </c>
      <c r="D12" s="83" t="s">
        <v>253</v>
      </c>
      <c r="E12" s="83"/>
      <c r="F12" s="81"/>
    </row>
    <row r="13" spans="2:6" x14ac:dyDescent="0.25">
      <c r="B13" s="78"/>
      <c r="C13" s="79" t="s">
        <v>256</v>
      </c>
      <c r="D13" s="83" t="s">
        <v>257</v>
      </c>
      <c r="E13" s="83"/>
      <c r="F13" s="81"/>
    </row>
    <row r="14" spans="2:6" x14ac:dyDescent="0.25">
      <c r="B14" s="78"/>
      <c r="C14" s="79" t="s">
        <v>258</v>
      </c>
      <c r="D14" s="83" t="s">
        <v>259</v>
      </c>
      <c r="E14" s="83"/>
      <c r="F14" s="81"/>
    </row>
    <row r="15" spans="2:6" x14ac:dyDescent="0.25">
      <c r="B15" s="78"/>
      <c r="C15" s="79" t="s">
        <v>260</v>
      </c>
      <c r="D15" s="83" t="s">
        <v>259</v>
      </c>
      <c r="E15" s="83"/>
      <c r="F15" s="81"/>
    </row>
    <row r="16" spans="2:6" x14ac:dyDescent="0.25">
      <c r="B16" s="78"/>
      <c r="C16" s="79" t="s">
        <v>261</v>
      </c>
      <c r="D16" s="83"/>
      <c r="E16" s="83"/>
      <c r="F16" s="81"/>
    </row>
    <row r="17" spans="2:6" x14ac:dyDescent="0.25">
      <c r="B17" s="78"/>
      <c r="C17" s="79" t="s">
        <v>262</v>
      </c>
      <c r="D17" s="83" t="s">
        <v>263</v>
      </c>
      <c r="E17" s="83"/>
      <c r="F17" s="81"/>
    </row>
    <row r="18" spans="2:6" x14ac:dyDescent="0.25">
      <c r="B18" s="78"/>
      <c r="C18" s="79" t="s">
        <v>264</v>
      </c>
      <c r="D18" s="79"/>
      <c r="E18" s="79"/>
      <c r="F18" s="81"/>
    </row>
    <row r="19" spans="2:6" x14ac:dyDescent="0.25">
      <c r="B19" s="78"/>
      <c r="C19" s="79" t="s">
        <v>265</v>
      </c>
      <c r="D19" s="79"/>
      <c r="E19" s="79"/>
      <c r="F19" s="81"/>
    </row>
    <row r="20" spans="2:6" x14ac:dyDescent="0.25">
      <c r="B20" s="78"/>
      <c r="C20" s="79" t="s">
        <v>266</v>
      </c>
      <c r="D20" s="79"/>
      <c r="E20" s="79"/>
      <c r="F20" s="81"/>
    </row>
    <row r="21" spans="2:6" x14ac:dyDescent="0.25">
      <c r="B21" s="78"/>
      <c r="C21" s="79" t="s">
        <v>267</v>
      </c>
      <c r="D21" s="79"/>
      <c r="E21" s="79"/>
      <c r="F21" s="81"/>
    </row>
    <row r="22" spans="2:6" x14ac:dyDescent="0.25">
      <c r="B22" s="78"/>
      <c r="C22" s="79" t="s">
        <v>268</v>
      </c>
      <c r="D22" s="79"/>
      <c r="E22" s="79"/>
      <c r="F22" s="81"/>
    </row>
    <row r="23" spans="2:6" x14ac:dyDescent="0.25">
      <c r="B23" s="78"/>
      <c r="C23" s="79" t="s">
        <v>269</v>
      </c>
      <c r="D23" s="79"/>
      <c r="E23" s="79"/>
      <c r="F23" s="81"/>
    </row>
    <row r="24" spans="2:6" x14ac:dyDescent="0.25">
      <c r="B24" s="78"/>
      <c r="C24" s="79" t="s">
        <v>270</v>
      </c>
      <c r="D24" s="79"/>
      <c r="E24" s="79"/>
      <c r="F24" s="81"/>
    </row>
    <row r="25" spans="2:6" x14ac:dyDescent="0.25">
      <c r="B25" s="30"/>
      <c r="C25" s="28"/>
      <c r="D25" s="28"/>
      <c r="E25" s="28"/>
      <c r="F25" s="31"/>
    </row>
    <row r="26" spans="2:6" x14ac:dyDescent="0.25">
      <c r="B26" s="84" t="s">
        <v>271</v>
      </c>
      <c r="C26" s="85"/>
      <c r="D26" s="85"/>
      <c r="E26" s="85"/>
      <c r="F26" s="86"/>
    </row>
    <row r="27" spans="2:6" x14ac:dyDescent="0.25">
      <c r="B27" s="87"/>
      <c r="C27" s="85" t="s">
        <v>272</v>
      </c>
      <c r="D27" s="85"/>
      <c r="E27" s="85"/>
      <c r="F27" s="86"/>
    </row>
    <row r="28" spans="2:6" x14ac:dyDescent="0.25">
      <c r="B28" s="87"/>
      <c r="C28" s="85" t="s">
        <v>273</v>
      </c>
      <c r="D28" s="85"/>
      <c r="E28" s="85"/>
      <c r="F28" s="86"/>
    </row>
    <row r="29" spans="2:6" x14ac:dyDescent="0.25">
      <c r="B29" s="87"/>
      <c r="C29" s="85" t="s">
        <v>274</v>
      </c>
      <c r="D29" s="85"/>
      <c r="E29" s="85"/>
      <c r="F29" s="86"/>
    </row>
    <row r="30" spans="2:6" x14ac:dyDescent="0.25">
      <c r="B30" s="87"/>
      <c r="C30" s="85" t="s">
        <v>275</v>
      </c>
      <c r="D30" s="85"/>
      <c r="E30" s="85"/>
      <c r="F30" s="86"/>
    </row>
    <row r="31" spans="2:6" x14ac:dyDescent="0.25">
      <c r="B31" s="87"/>
      <c r="C31" s="85" t="s">
        <v>276</v>
      </c>
      <c r="D31" s="85"/>
      <c r="E31" s="85"/>
      <c r="F31" s="86"/>
    </row>
    <row r="32" spans="2:6" x14ac:dyDescent="0.25">
      <c r="B32" s="87"/>
      <c r="C32" s="85" t="s">
        <v>277</v>
      </c>
      <c r="D32" s="85"/>
      <c r="E32" s="85"/>
      <c r="F32" s="86"/>
    </row>
    <row r="33" spans="2:6" x14ac:dyDescent="0.25">
      <c r="B33" s="87"/>
      <c r="C33" s="85" t="s">
        <v>278</v>
      </c>
      <c r="D33" s="85"/>
      <c r="E33" s="85"/>
      <c r="F33" s="86"/>
    </row>
    <row r="34" spans="2:6" ht="13.5" thickBot="1" x14ac:dyDescent="0.3">
      <c r="B34" s="88"/>
      <c r="C34" s="89" t="s">
        <v>279</v>
      </c>
      <c r="D34" s="89"/>
      <c r="E34" s="89"/>
      <c r="F34" s="90"/>
    </row>
    <row r="35" spans="2:6" x14ac:dyDescent="0.25">
      <c r="B35" s="21"/>
      <c r="C35" s="34"/>
      <c r="D35" s="34"/>
      <c r="E35" s="34"/>
      <c r="F35" s="22"/>
    </row>
    <row r="36" spans="2:6" x14ac:dyDescent="0.25">
      <c r="B36" s="21"/>
      <c r="C36" s="21"/>
      <c r="D36" s="21"/>
      <c r="E36" s="21"/>
      <c r="F36" s="22"/>
    </row>
    <row r="37" spans="2:6" x14ac:dyDescent="0.25">
      <c r="B37" s="21"/>
      <c r="C37" s="21"/>
      <c r="D37" s="21"/>
      <c r="E37" s="21"/>
      <c r="F37" s="22"/>
    </row>
    <row r="38" spans="2:6" x14ac:dyDescent="0.25">
      <c r="B38" s="21"/>
      <c r="C38" s="21"/>
      <c r="D38" s="21"/>
      <c r="E38" s="21"/>
      <c r="F38" s="22"/>
    </row>
    <row r="39" spans="2:6" x14ac:dyDescent="0.25">
      <c r="B39" s="21"/>
      <c r="C39" s="21"/>
      <c r="D39" s="21"/>
      <c r="E39" s="21"/>
      <c r="F39" s="22"/>
    </row>
    <row r="40" spans="2:6" x14ac:dyDescent="0.25">
      <c r="B40" s="21"/>
      <c r="C40" s="21"/>
      <c r="D40" s="21"/>
      <c r="E40" s="21"/>
      <c r="F40" s="22"/>
    </row>
    <row r="41" spans="2:6" x14ac:dyDescent="0.25">
      <c r="B41" s="21"/>
      <c r="C41" s="21"/>
      <c r="D41" s="21"/>
      <c r="E41" s="21"/>
      <c r="F41" s="22"/>
    </row>
    <row r="42" spans="2:6" x14ac:dyDescent="0.25">
      <c r="B42" s="21"/>
      <c r="C42" s="21"/>
      <c r="D42" s="21"/>
      <c r="E42" s="21"/>
      <c r="F42" s="22"/>
    </row>
    <row r="43" spans="2:6" x14ac:dyDescent="0.25">
      <c r="B43" s="21"/>
      <c r="C43" s="21"/>
      <c r="D43" s="21"/>
      <c r="E43" s="21"/>
      <c r="F43" s="22"/>
    </row>
    <row r="44" spans="2:6" x14ac:dyDescent="0.25">
      <c r="D44" s="23"/>
      <c r="E44" s="23"/>
    </row>
    <row r="45" spans="2:6" x14ac:dyDescent="0.25">
      <c r="D45" s="23"/>
      <c r="E45" s="23"/>
    </row>
    <row r="46" spans="2:6" x14ac:dyDescent="0.25">
      <c r="D46" s="23"/>
      <c r="E46" s="23"/>
    </row>
    <row r="47" spans="2:6" x14ac:dyDescent="0.25">
      <c r="D47" s="23"/>
      <c r="E47" s="23"/>
    </row>
    <row r="48" spans="2:6" x14ac:dyDescent="0.25">
      <c r="D48" s="23"/>
      <c r="E48" s="23"/>
    </row>
    <row r="49" spans="4:5" x14ac:dyDescent="0.25">
      <c r="D49" s="23"/>
      <c r="E49" s="23"/>
    </row>
    <row r="50" spans="4:5" x14ac:dyDescent="0.25">
      <c r="D50" s="23"/>
      <c r="E50" s="23"/>
    </row>
    <row r="51" spans="4:5" x14ac:dyDescent="0.25">
      <c r="D51" s="23"/>
      <c r="E51" s="23"/>
    </row>
    <row r="52" spans="4:5" x14ac:dyDescent="0.25">
      <c r="D52" s="23"/>
      <c r="E52" s="23"/>
    </row>
    <row r="53" spans="4:5" x14ac:dyDescent="0.25">
      <c r="D53" s="23"/>
      <c r="E53" s="23"/>
    </row>
    <row r="54" spans="4:5" x14ac:dyDescent="0.25">
      <c r="D54" s="23"/>
    </row>
    <row r="55" spans="4:5" x14ac:dyDescent="0.25">
      <c r="D55" s="25"/>
    </row>
  </sheetData>
  <hyperlinks>
    <hyperlink ref="F3" r:id="rId1" xr:uid="{00000000-0004-0000-0300-000000000000}"/>
  </hyperlinks>
  <pageMargins left="0.7" right="0.7" top="0.75" bottom="0.75" header="0.3" footer="0.3"/>
  <pageSetup scale="5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01D3962F46234EB88D25C2B0F21D9A" ma:contentTypeVersion="16" ma:contentTypeDescription="Create a new document." ma:contentTypeScope="" ma:versionID="239b0c755392ad70b1ec7d8dc22d862d">
  <xsd:schema xmlns:xsd="http://www.w3.org/2001/XMLSchema" xmlns:xs="http://www.w3.org/2001/XMLSchema" xmlns:p="http://schemas.microsoft.com/office/2006/metadata/properties" xmlns:ns2="3243a19b-ccf8-4e49-8aa5-5f27bbc65289" xmlns:ns3="03e72efb-060d-49a2-84d8-9bd43d0e3fa3" targetNamespace="http://schemas.microsoft.com/office/2006/metadata/properties" ma:root="true" ma:fieldsID="4d8540c0f9e8b4ebcc456146e951b143" ns2:_="" ns3:_="">
    <xsd:import namespace="3243a19b-ccf8-4e49-8aa5-5f27bbc65289"/>
    <xsd:import namespace="03e72efb-060d-49a2-84d8-9bd43d0e3f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3a19b-ccf8-4e49-8aa5-5f27bbc65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3e72efb-060d-49a2-84d8-9bd43d0e3f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f3cbcbb-890b-41ab-be69-2751fede923c}" ma:internalName="TaxCatchAll" ma:showField="CatchAllData" ma:web="03e72efb-060d-49a2-84d8-9bd43d0e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e72efb-060d-49a2-84d8-9bd43d0e3fa3" xsi:nil="true"/>
    <lcf76f155ced4ddcb4097134ff3c332f xmlns="3243a19b-ccf8-4e49-8aa5-5f27bbc65289">
      <Terms xmlns="http://schemas.microsoft.com/office/infopath/2007/PartnerControls"/>
    </lcf76f155ced4ddcb4097134ff3c332f>
    <SharedWithUsers xmlns="03e72efb-060d-49a2-84d8-9bd43d0e3fa3">
      <UserInfo>
        <DisplayName/>
        <AccountId xsi:nil="true"/>
        <AccountType/>
      </UserInfo>
    </SharedWithUsers>
  </documentManagement>
</p:properties>
</file>

<file path=customXml/itemProps1.xml><?xml version="1.0" encoding="utf-8"?>
<ds:datastoreItem xmlns:ds="http://schemas.openxmlformats.org/officeDocument/2006/customXml" ds:itemID="{E3C6B0F2-77A0-433C-8696-F160DCD78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3a19b-ccf8-4e49-8aa5-5f27bbc65289"/>
    <ds:schemaRef ds:uri="03e72efb-060d-49a2-84d8-9bd43d0e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26BAE-F3EA-47F4-AB13-C05030007C76}">
  <ds:schemaRefs>
    <ds:schemaRef ds:uri="http://schemas.microsoft.com/sharepoint/v3/contenttype/forms"/>
  </ds:schemaRefs>
</ds:datastoreItem>
</file>

<file path=customXml/itemProps3.xml><?xml version="1.0" encoding="utf-8"?>
<ds:datastoreItem xmlns:ds="http://schemas.openxmlformats.org/officeDocument/2006/customXml" ds:itemID="{805476D8-9244-4E10-8D94-1D476604C947}">
  <ds:schemaRefs>
    <ds:schemaRef ds:uri="3243a19b-ccf8-4e49-8aa5-5f27bbc65289"/>
    <ds:schemaRef ds:uri="http://schemas.microsoft.com/office/2006/metadata/properties"/>
    <ds:schemaRef ds:uri="http://purl.org/dc/elements/1.1/"/>
    <ds:schemaRef ds:uri="http://schemas.microsoft.com/office/2006/documentManagement/types"/>
    <ds:schemaRef ds:uri="http://www.w3.org/XML/1998/namespace"/>
    <ds:schemaRef ds:uri="03e72efb-060d-49a2-84d8-9bd43d0e3fa3"/>
    <ds:schemaRef ds:uri="http://schemas.openxmlformats.org/package/2006/metadata/core-properti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Common Application</vt:lpstr>
      <vt:lpstr>Output</vt:lpstr>
      <vt:lpstr>Dropdowns</vt:lpstr>
      <vt:lpstr>Future phase</vt:lpstr>
      <vt:lpstr>Area_Building</vt:lpstr>
      <vt:lpstr>Conversion_to_kBtu_Options</vt:lpstr>
      <vt:lpstr>Conversion_to_kBtu_Table</vt:lpstr>
      <vt:lpstr>Embodied_Carbon_Total</vt:lpstr>
      <vt:lpstr>Energy_Consumption_Annual_Total</vt:lpstr>
      <vt:lpstr>Energy_Production_Annual_Total</vt:lpstr>
      <vt:lpstr>Fuel_Source_Carbon_Headers</vt:lpstr>
      <vt:lpstr>Fuel_Source_Carbon_Table</vt:lpstr>
      <vt:lpstr>Operational_Carbon_Annual_Total</vt:lpstr>
      <vt:lpstr>'Future phase'!Print_Area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Zambrano</dc:creator>
  <cp:keywords/>
  <dc:description/>
  <cp:lastModifiedBy>Votel, Lindsay</cp:lastModifiedBy>
  <cp:revision/>
  <cp:lastPrinted>2024-01-23T13:57:49Z</cp:lastPrinted>
  <dcterms:created xsi:type="dcterms:W3CDTF">2006-09-16T00:00:00Z</dcterms:created>
  <dcterms:modified xsi:type="dcterms:W3CDTF">2025-03-12T21:59:14Z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0x010100F701D3962F46234EB88D25C2B0F21D9A</vt:lpwstr>
  </property>
  <property fmtid="{D5CDD505-2E9C-101B-9397-08002B2CF9AE}" pid="3" name="MediaServiceImageTags">
    <vt:lpwstr/>
  </property>
</Properties>
</file>